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defaultThemeVersion="166925"/>
  <mc:AlternateContent xmlns:mc="http://schemas.openxmlformats.org/markup-compatibility/2006">
    <mc:Choice Requires="x15">
      <x15ac:absPath xmlns:x15ac="http://schemas.microsoft.com/office/spreadsheetml/2010/11/ac" url="\\PRIM-SRV.assoirsam.lan\DATA\LPRI_PCPE\Rapport activité\RA 2021\"/>
    </mc:Choice>
  </mc:AlternateContent>
  <xr:revisionPtr revIDLastSave="0" documentId="13_ncr:1_{EB60D910-27A5-4744-B13B-486C2D149D59}" xr6:coauthVersionLast="36" xr6:coauthVersionMax="36" xr10:uidLastSave="{00000000-0000-0000-0000-000000000000}"/>
  <bookViews>
    <workbookView xWindow="0" yWindow="0" windowWidth="28800" windowHeight="13620" xr2:uid="{B3691FDC-1358-478C-A0FD-6B0D2DFA3B55}"/>
  </bookViews>
  <sheets>
    <sheet name="Renseignements" sheetId="1" r:id="rId1"/>
    <sheet name="Rapport d'activité" sheetId="4" r:id="rId2"/>
    <sheet name="Rapport d'activité 4.1" sheetId="8" r:id="rId3"/>
    <sheet name="Liste 2.7" sheetId="9" state="hidden" r:id="rId4"/>
  </sheets>
  <definedNames>
    <definedName name="_xlnm._FilterDatabase" localSheetId="1" hidden="1">'Rapport d''activité'!$B$1:$E$424</definedName>
    <definedName name="OLE_LINK6" localSheetId="1">'Rapport d''activité'!$H$94</definedName>
    <definedName name="OLE_LINK8" localSheetId="1">'Rapport d''activité'!$H$96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2" i="4" l="1"/>
  <c r="E417" i="4"/>
  <c r="E416" i="4"/>
  <c r="E415" i="4"/>
  <c r="E414" i="4"/>
  <c r="E413" i="4"/>
  <c r="E412" i="4"/>
  <c r="E411" i="4"/>
  <c r="E410" i="4"/>
  <c r="E409" i="4"/>
  <c r="E408" i="4"/>
  <c r="E407" i="4"/>
  <c r="E406" i="4"/>
  <c r="E405" i="4"/>
  <c r="E404" i="4"/>
  <c r="E403" i="4"/>
  <c r="E402" i="4"/>
  <c r="B388" i="4"/>
  <c r="E386" i="4"/>
  <c r="B386" i="4"/>
  <c r="E385" i="4"/>
  <c r="B385" i="4"/>
  <c r="E384" i="4"/>
  <c r="B384" i="4"/>
  <c r="E383" i="4"/>
  <c r="B383" i="4"/>
  <c r="E382" i="4"/>
  <c r="B382" i="4"/>
  <c r="E381" i="4"/>
  <c r="B381" i="4"/>
  <c r="E380" i="4"/>
  <c r="B380" i="4"/>
  <c r="E379" i="4"/>
  <c r="B379" i="4"/>
  <c r="E378" i="4"/>
  <c r="B378" i="4"/>
  <c r="E377" i="4"/>
  <c r="B377" i="4"/>
  <c r="E376" i="4"/>
  <c r="B376" i="4"/>
  <c r="E375" i="4"/>
  <c r="B375" i="4"/>
  <c r="E374" i="4"/>
  <c r="B374" i="4"/>
  <c r="E373" i="4"/>
  <c r="B373" i="4"/>
  <c r="E372" i="4"/>
  <c r="B372" i="4"/>
  <c r="E371" i="4"/>
  <c r="B371" i="4"/>
  <c r="E370" i="4"/>
  <c r="B370" i="4"/>
  <c r="E369" i="4"/>
  <c r="B369" i="4"/>
  <c r="E368" i="4"/>
  <c r="B368" i="4"/>
  <c r="E367" i="4"/>
  <c r="B367" i="4"/>
  <c r="E366" i="4"/>
  <c r="B366" i="4"/>
  <c r="E365" i="4"/>
  <c r="B365" i="4"/>
  <c r="E364" i="4"/>
  <c r="B364" i="4"/>
  <c r="E363" i="4"/>
  <c r="B363" i="4"/>
  <c r="E362" i="4"/>
  <c r="B362" i="4"/>
  <c r="E361" i="4"/>
  <c r="B361" i="4"/>
  <c r="E360" i="4"/>
  <c r="B360" i="4"/>
  <c r="E359" i="4"/>
  <c r="B359" i="4"/>
  <c r="E358" i="4"/>
  <c r="B358" i="4"/>
  <c r="E357" i="4"/>
  <c r="B357" i="4"/>
  <c r="E356" i="4"/>
  <c r="B356" i="4"/>
  <c r="E355" i="4"/>
  <c r="B355" i="4"/>
  <c r="E354" i="4"/>
  <c r="B354" i="4"/>
  <c r="E353" i="4"/>
  <c r="B353" i="4"/>
  <c r="E352" i="4"/>
  <c r="B352" i="4"/>
  <c r="E351" i="4"/>
  <c r="B351" i="4"/>
  <c r="E350" i="4"/>
  <c r="B350" i="4"/>
  <c r="E349" i="4"/>
  <c r="B349" i="4"/>
  <c r="E348" i="4"/>
  <c r="B348" i="4"/>
  <c r="E347" i="4"/>
  <c r="B347" i="4"/>
  <c r="E346" i="4"/>
  <c r="B346" i="4"/>
  <c r="E345" i="4"/>
  <c r="B345" i="4"/>
  <c r="E344" i="4"/>
  <c r="B344" i="4"/>
  <c r="E343" i="4"/>
  <c r="B343" i="4"/>
  <c r="E342" i="4"/>
  <c r="B342" i="4"/>
  <c r="E341" i="4"/>
  <c r="B341" i="4"/>
  <c r="E340" i="4"/>
  <c r="B340" i="4"/>
  <c r="E339" i="4"/>
  <c r="B339" i="4"/>
  <c r="E338" i="4"/>
  <c r="B338" i="4"/>
  <c r="E337" i="4"/>
  <c r="B337" i="4"/>
  <c r="E336" i="4"/>
  <c r="B336" i="4"/>
  <c r="E335" i="4"/>
  <c r="B335" i="4"/>
  <c r="E334" i="4"/>
  <c r="B334" i="4"/>
  <c r="E333" i="4"/>
  <c r="B333" i="4"/>
  <c r="E332" i="4"/>
  <c r="B332" i="4"/>
  <c r="E331" i="4"/>
  <c r="B331" i="4"/>
  <c r="E330" i="4"/>
  <c r="B330" i="4"/>
  <c r="E329" i="4"/>
  <c r="B329" i="4"/>
  <c r="E328" i="4"/>
  <c r="B328" i="4"/>
  <c r="E327" i="4"/>
  <c r="B327" i="4"/>
  <c r="E326" i="4"/>
  <c r="B326" i="4"/>
  <c r="E325" i="4"/>
  <c r="B325" i="4"/>
  <c r="E324" i="4"/>
  <c r="B324" i="4"/>
  <c r="E323" i="4"/>
  <c r="B323" i="4"/>
  <c r="E322" i="4"/>
  <c r="B322" i="4"/>
  <c r="E321" i="4"/>
  <c r="B321" i="4"/>
  <c r="E320" i="4"/>
  <c r="B320" i="4"/>
  <c r="E319" i="4"/>
  <c r="B319" i="4"/>
  <c r="E318" i="4"/>
  <c r="B318" i="4"/>
  <c r="E317" i="4"/>
  <c r="B317" i="4"/>
  <c r="E316" i="4"/>
  <c r="B316" i="4"/>
  <c r="E315" i="4"/>
  <c r="B315" i="4"/>
  <c r="E314" i="4"/>
  <c r="B314" i="4"/>
  <c r="E313" i="4"/>
  <c r="B313" i="4"/>
  <c r="E312" i="4"/>
  <c r="B312" i="4"/>
  <c r="E311" i="4"/>
  <c r="B311" i="4"/>
  <c r="E310" i="4"/>
  <c r="B310" i="4"/>
  <c r="E309" i="4"/>
  <c r="B309" i="4"/>
  <c r="E308" i="4"/>
  <c r="B308" i="4"/>
  <c r="E307" i="4"/>
  <c r="B307" i="4"/>
  <c r="E306" i="4"/>
  <c r="B306" i="4"/>
  <c r="E305" i="4"/>
  <c r="B305" i="4"/>
  <c r="E304" i="4"/>
  <c r="B304" i="4"/>
  <c r="E303" i="4"/>
  <c r="B303" i="4"/>
  <c r="E302" i="4"/>
  <c r="B302" i="4"/>
  <c r="E301" i="4"/>
  <c r="B301" i="4"/>
  <c r="E300" i="4"/>
  <c r="B300" i="4"/>
  <c r="E291" i="4"/>
  <c r="E290" i="4"/>
  <c r="E289" i="4"/>
  <c r="E288" i="4"/>
  <c r="E287" i="4"/>
  <c r="E286" i="4"/>
  <c r="E285" i="4"/>
  <c r="E284" i="4"/>
  <c r="E283" i="4"/>
  <c r="E282" i="4"/>
  <c r="E268" i="4"/>
  <c r="E267" i="4"/>
  <c r="E266" i="4"/>
  <c r="E265" i="4"/>
  <c r="E264" i="4"/>
  <c r="E263" i="4"/>
  <c r="E259" i="4"/>
  <c r="D259" i="4"/>
  <c r="E258" i="4"/>
  <c r="D258" i="4"/>
  <c r="E257" i="4"/>
  <c r="D257" i="4"/>
  <c r="E256" i="4"/>
  <c r="D256" i="4"/>
  <c r="E255" i="4"/>
  <c r="D255" i="4"/>
  <c r="E254" i="4"/>
  <c r="D254" i="4"/>
  <c r="E253" i="4"/>
  <c r="D253" i="4"/>
  <c r="E249" i="4"/>
  <c r="D249" i="4"/>
  <c r="E248" i="4"/>
  <c r="D248" i="4"/>
  <c r="E247" i="4"/>
  <c r="D247" i="4"/>
  <c r="E246" i="4"/>
  <c r="D246" i="4"/>
  <c r="E245" i="4"/>
  <c r="D245" i="4"/>
  <c r="E243" i="4"/>
  <c r="D243" i="4"/>
  <c r="E242" i="4"/>
  <c r="D242" i="4"/>
  <c r="E241" i="4"/>
  <c r="D241" i="4"/>
  <c r="E240" i="4"/>
  <c r="D240" i="4"/>
  <c r="E239" i="4"/>
  <c r="D239" i="4"/>
  <c r="E238" i="4"/>
  <c r="D238" i="4"/>
  <c r="E237" i="4"/>
  <c r="D237" i="4"/>
  <c r="E236" i="4"/>
  <c r="D236" i="4"/>
  <c r="E235" i="4"/>
  <c r="D235" i="4"/>
  <c r="E234" i="4"/>
  <c r="D234" i="4"/>
  <c r="E233" i="4"/>
  <c r="D233" i="4"/>
  <c r="E232" i="4"/>
  <c r="D232" i="4"/>
  <c r="E231" i="4"/>
  <c r="D231" i="4"/>
  <c r="E230" i="4"/>
  <c r="D230" i="4"/>
  <c r="E229" i="4"/>
  <c r="D229" i="4"/>
  <c r="E228" i="4"/>
  <c r="D228" i="4"/>
  <c r="E227" i="4"/>
  <c r="D227" i="4"/>
  <c r="E226" i="4"/>
  <c r="D226" i="4"/>
  <c r="E225" i="4"/>
  <c r="D225" i="4"/>
  <c r="E224" i="4"/>
  <c r="D224" i="4"/>
  <c r="E223" i="4"/>
  <c r="D223" i="4"/>
  <c r="E222" i="4"/>
  <c r="D222" i="4"/>
  <c r="E221" i="4"/>
  <c r="D221" i="4"/>
  <c r="E220" i="4"/>
  <c r="D220" i="4"/>
  <c r="E216" i="4"/>
  <c r="E215" i="4"/>
  <c r="E214" i="4"/>
  <c r="E213" i="4"/>
  <c r="E212" i="4"/>
  <c r="E211" i="4"/>
  <c r="E210" i="4"/>
  <c r="E209" i="4"/>
  <c r="E208" i="4"/>
  <c r="E207" i="4"/>
  <c r="E206" i="4"/>
  <c r="E205" i="4"/>
  <c r="E199" i="4"/>
  <c r="E198" i="4"/>
  <c r="E193" i="4"/>
  <c r="E192" i="4"/>
  <c r="E191" i="4"/>
  <c r="E190" i="4"/>
  <c r="E189" i="4"/>
  <c r="E184" i="4"/>
  <c r="E183" i="4"/>
  <c r="E182" i="4"/>
  <c r="E181" i="4"/>
  <c r="E180" i="4"/>
  <c r="E179" i="4"/>
  <c r="E178" i="4"/>
  <c r="E177" i="4"/>
  <c r="E176" i="4"/>
  <c r="E175" i="4"/>
  <c r="E174" i="4"/>
  <c r="E166" i="4"/>
  <c r="E165" i="4"/>
  <c r="E164" i="4"/>
  <c r="E163" i="4"/>
  <c r="E162" i="4"/>
  <c r="E161" i="4"/>
  <c r="E160" i="4"/>
  <c r="E159" i="4"/>
  <c r="E154" i="4"/>
  <c r="E153" i="4"/>
  <c r="E152" i="4"/>
  <c r="E151" i="4"/>
  <c r="E150" i="4"/>
  <c r="E149" i="4"/>
  <c r="E148" i="4"/>
  <c r="E147" i="4"/>
  <c r="E146" i="4"/>
  <c r="E145" i="4"/>
  <c r="E144" i="4"/>
  <c r="E143" i="4"/>
  <c r="E142" i="4"/>
  <c r="E141" i="4"/>
  <c r="E140" i="4"/>
  <c r="E139" i="4"/>
  <c r="E138" i="4"/>
  <c r="E137" i="4"/>
  <c r="E136" i="4"/>
  <c r="E131" i="4"/>
  <c r="E130" i="4"/>
  <c r="E129" i="4"/>
  <c r="E128" i="4"/>
  <c r="E123" i="4"/>
  <c r="E122" i="4"/>
  <c r="E121" i="4"/>
  <c r="E120" i="4"/>
  <c r="E119" i="4"/>
  <c r="E118" i="4"/>
  <c r="E117" i="4"/>
  <c r="E116" i="4"/>
  <c r="E115" i="4"/>
  <c r="E114" i="4"/>
  <c r="E113" i="4"/>
  <c r="E112" i="4"/>
  <c r="E107" i="4"/>
  <c r="E106"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49" i="4"/>
  <c r="C49" i="4"/>
  <c r="B49" i="4"/>
  <c r="E48" i="4"/>
  <c r="C48" i="4"/>
  <c r="B48" i="4"/>
  <c r="E47" i="4"/>
  <c r="C47" i="4"/>
  <c r="B47" i="4"/>
  <c r="E46" i="4"/>
  <c r="C46" i="4"/>
  <c r="B46" i="4"/>
  <c r="E45" i="4"/>
  <c r="C45" i="4"/>
  <c r="B45" i="4"/>
  <c r="E44" i="4"/>
  <c r="C44" i="4"/>
  <c r="B44" i="4"/>
  <c r="E43" i="4"/>
  <c r="C43" i="4"/>
  <c r="B43" i="4"/>
  <c r="E42" i="4"/>
  <c r="C42" i="4"/>
  <c r="B42" i="4"/>
  <c r="E41" i="4"/>
  <c r="C41" i="4"/>
  <c r="B41" i="4"/>
  <c r="E40" i="4"/>
  <c r="C40" i="4"/>
  <c r="B40" i="4"/>
  <c r="E39" i="4"/>
  <c r="C39" i="4"/>
  <c r="B39" i="4"/>
  <c r="E38" i="4"/>
  <c r="C38" i="4"/>
  <c r="B38" i="4"/>
  <c r="E37" i="4"/>
  <c r="C37" i="4"/>
  <c r="B37" i="4"/>
  <c r="E36" i="4"/>
  <c r="C36" i="4"/>
  <c r="B36" i="4"/>
  <c r="E35" i="4"/>
  <c r="C35" i="4"/>
  <c r="B35" i="4"/>
  <c r="E34" i="4"/>
  <c r="C34" i="4"/>
  <c r="B34" i="4"/>
  <c r="E33" i="4"/>
  <c r="C33" i="4"/>
  <c r="B33" i="4"/>
  <c r="E32" i="4"/>
  <c r="C32" i="4"/>
  <c r="B32" i="4"/>
  <c r="E31" i="4"/>
  <c r="C31" i="4"/>
  <c r="B31" i="4"/>
  <c r="E30" i="4"/>
  <c r="C30" i="4"/>
  <c r="B30" i="4"/>
  <c r="E29" i="4"/>
  <c r="C29" i="4"/>
  <c r="B29" i="4"/>
  <c r="E28" i="4"/>
  <c r="C28" i="4"/>
  <c r="B28" i="4"/>
  <c r="E23" i="4"/>
  <c r="E22" i="4"/>
  <c r="E21" i="4"/>
  <c r="E20" i="4"/>
  <c r="E19" i="4"/>
  <c r="E18" i="4"/>
  <c r="E17" i="4"/>
  <c r="E16" i="4"/>
  <c r="E15" i="4"/>
  <c r="E14" i="4"/>
  <c r="E13" i="4"/>
  <c r="E12" i="4"/>
  <c r="K84" i="4"/>
  <c r="K68" i="4"/>
  <c r="K358" i="4" l="1"/>
  <c r="M12" i="1"/>
  <c r="K12" i="4" l="1"/>
  <c r="K410" i="4"/>
  <c r="J417" i="4" s="1"/>
  <c r="K402" i="4"/>
  <c r="K329" i="4"/>
  <c r="K300" i="4"/>
  <c r="J357" i="4" s="1"/>
  <c r="K117" i="4"/>
  <c r="J123" i="4" s="1"/>
  <c r="K112" i="4"/>
  <c r="J113" i="4" s="1"/>
  <c r="K263" i="4"/>
  <c r="K253" i="4"/>
  <c r="K245" i="4"/>
  <c r="K220" i="4"/>
  <c r="I205" i="4"/>
  <c r="I209" i="4"/>
  <c r="K189" i="4"/>
  <c r="J193" i="4" s="1"/>
  <c r="K174" i="4"/>
  <c r="J177" i="4" s="1"/>
  <c r="K178" i="4"/>
  <c r="J184" i="4" s="1"/>
  <c r="K159" i="4"/>
  <c r="J166" i="4" s="1"/>
  <c r="K136" i="4"/>
  <c r="J136" i="4" s="1"/>
  <c r="K130" i="4"/>
  <c r="J131" i="4" s="1"/>
  <c r="K128" i="4"/>
  <c r="J129" i="4" s="1"/>
  <c r="K28" i="4"/>
  <c r="J43" i="4" s="1"/>
  <c r="K54" i="4"/>
  <c r="J57" i="4" s="1"/>
  <c r="J79" i="4"/>
  <c r="J89" i="4"/>
  <c r="K92" i="4"/>
  <c r="J100" i="4" s="1"/>
  <c r="J408" i="4" l="1"/>
  <c r="I422" i="4"/>
  <c r="I216" i="4"/>
  <c r="K205" i="4" s="1"/>
  <c r="J413" i="4"/>
  <c r="J410" i="4"/>
  <c r="J411" i="4"/>
  <c r="J402" i="4"/>
  <c r="J409" i="4"/>
  <c r="J406" i="4"/>
  <c r="J403" i="4"/>
  <c r="J372" i="4"/>
  <c r="J375" i="4"/>
  <c r="J362" i="4"/>
  <c r="J378" i="4"/>
  <c r="J371" i="4"/>
  <c r="J359" i="4"/>
  <c r="J360" i="4"/>
  <c r="J377" i="4"/>
  <c r="J363" i="4"/>
  <c r="J379" i="4"/>
  <c r="J364" i="4"/>
  <c r="J380" i="4"/>
  <c r="J376" i="4"/>
  <c r="J361" i="4"/>
  <c r="J365" i="4"/>
  <c r="J381" i="4"/>
  <c r="J373" i="4"/>
  <c r="J374" i="4"/>
  <c r="J366" i="4"/>
  <c r="J382" i="4"/>
  <c r="J358" i="4"/>
  <c r="J367" i="4"/>
  <c r="J383" i="4"/>
  <c r="J368" i="4"/>
  <c r="J384" i="4"/>
  <c r="J369" i="4"/>
  <c r="J385" i="4"/>
  <c r="J130" i="4"/>
  <c r="J370" i="4"/>
  <c r="J386" i="4"/>
  <c r="J346" i="4"/>
  <c r="J349" i="4"/>
  <c r="J342" i="4"/>
  <c r="J344" i="4"/>
  <c r="J334" i="4"/>
  <c r="J350" i="4"/>
  <c r="J351" i="4"/>
  <c r="J336" i="4"/>
  <c r="J352" i="4"/>
  <c r="J333" i="4"/>
  <c r="J337" i="4"/>
  <c r="J353" i="4"/>
  <c r="J343" i="4"/>
  <c r="J329" i="4"/>
  <c r="J330" i="4"/>
  <c r="J331" i="4"/>
  <c r="J348" i="4"/>
  <c r="J335" i="4"/>
  <c r="J338" i="4"/>
  <c r="J354" i="4"/>
  <c r="J345" i="4"/>
  <c r="J347" i="4"/>
  <c r="J332" i="4"/>
  <c r="J339" i="4"/>
  <c r="J355" i="4"/>
  <c r="J340" i="4"/>
  <c r="J356" i="4"/>
  <c r="J341" i="4"/>
  <c r="J159" i="4"/>
  <c r="J154" i="4"/>
  <c r="J128" i="4"/>
  <c r="J189" i="4"/>
  <c r="J190" i="4"/>
  <c r="J94" i="4"/>
  <c r="J192" i="4"/>
  <c r="J174" i="4"/>
  <c r="J191" i="4"/>
  <c r="J175" i="4"/>
  <c r="J176" i="4"/>
  <c r="J48" i="4"/>
  <c r="J117" i="4"/>
  <c r="J116" i="4"/>
  <c r="J179" i="4"/>
  <c r="J181" i="4"/>
  <c r="J180" i="4"/>
  <c r="J182" i="4"/>
  <c r="J183" i="4"/>
  <c r="J178" i="4"/>
  <c r="J147" i="4"/>
  <c r="J146" i="4"/>
  <c r="J145" i="4"/>
  <c r="J148" i="4"/>
  <c r="J137" i="4"/>
  <c r="J99" i="4"/>
  <c r="J144" i="4"/>
  <c r="J101" i="4"/>
  <c r="J93" i="4"/>
  <c r="J153" i="4"/>
  <c r="L12" i="1" l="1"/>
  <c r="K12" i="1"/>
  <c r="G12" i="1" l="1"/>
  <c r="J23" i="4"/>
  <c r="J22" i="4"/>
  <c r="J412" i="4" l="1"/>
  <c r="J415" i="4"/>
  <c r="J414" i="4"/>
  <c r="J416" i="4"/>
  <c r="J319" i="4" l="1"/>
  <c r="J328" i="4"/>
  <c r="J300" i="4"/>
  <c r="J301" i="4"/>
  <c r="J404" i="4" l="1"/>
  <c r="J407" i="4"/>
  <c r="J405" i="4"/>
  <c r="J142" i="4" l="1"/>
  <c r="J151" i="4"/>
  <c r="J141" i="4"/>
  <c r="J138" i="4"/>
  <c r="J140" i="4"/>
  <c r="J149" i="4"/>
  <c r="J152" i="4"/>
  <c r="J139" i="4"/>
  <c r="J150" i="4"/>
  <c r="J143" i="4"/>
  <c r="J96" i="4"/>
  <c r="J95" i="4"/>
  <c r="J97" i="4"/>
  <c r="J92" i="4"/>
  <c r="J98" i="4"/>
  <c r="J162" i="4"/>
  <c r="J164" i="4"/>
  <c r="J161" i="4"/>
  <c r="J165" i="4"/>
  <c r="J160" i="4"/>
  <c r="J163" i="4"/>
  <c r="J112" i="4"/>
  <c r="J114" i="4"/>
  <c r="J115" i="4"/>
  <c r="J118" i="4"/>
  <c r="J122" i="4"/>
  <c r="J120" i="4"/>
  <c r="J119" i="4"/>
  <c r="J121" i="4"/>
  <c r="J327" i="4"/>
  <c r="J311" i="4"/>
  <c r="J304" i="4"/>
  <c r="J315" i="4"/>
  <c r="J314" i="4"/>
  <c r="J321" i="4"/>
  <c r="J312" i="4"/>
  <c r="J326" i="4"/>
  <c r="J318" i="4"/>
  <c r="J310" i="4"/>
  <c r="J303" i="4"/>
  <c r="J307" i="4"/>
  <c r="J313" i="4"/>
  <c r="J325" i="4"/>
  <c r="J317" i="4"/>
  <c r="J309" i="4"/>
  <c r="J302" i="4"/>
  <c r="J306" i="4"/>
  <c r="J324" i="4"/>
  <c r="J316" i="4"/>
  <c r="J308" i="4"/>
  <c r="J323" i="4"/>
  <c r="J322" i="4"/>
  <c r="J320" i="4"/>
  <c r="J305" i="4"/>
  <c r="J49" i="4"/>
  <c r="J70" i="4" l="1"/>
  <c r="J82" i="4"/>
  <c r="J78" i="4"/>
  <c r="J80" i="4"/>
  <c r="J74" i="4"/>
  <c r="J81" i="4"/>
  <c r="J75" i="4"/>
  <c r="J83" i="4"/>
  <c r="J76" i="4"/>
  <c r="J77" i="4"/>
  <c r="J59" i="4"/>
  <c r="J65" i="4"/>
  <c r="J66" i="4"/>
  <c r="J67" i="4"/>
  <c r="J63" i="4"/>
  <c r="J64" i="4"/>
  <c r="J72" i="4"/>
  <c r="J54" i="4"/>
  <c r="J60" i="4"/>
  <c r="J71" i="4"/>
  <c r="J73" i="4"/>
  <c r="J62" i="4"/>
  <c r="J58" i="4"/>
  <c r="J69" i="4"/>
  <c r="J61" i="4"/>
  <c r="J55" i="4"/>
  <c r="J56" i="4"/>
  <c r="J68" i="4"/>
  <c r="J32" i="4"/>
  <c r="J40" i="4"/>
  <c r="J41" i="4"/>
  <c r="J34" i="4"/>
  <c r="J28" i="4"/>
  <c r="J35" i="4"/>
  <c r="J42" i="4"/>
  <c r="J44" i="4"/>
  <c r="J33" i="4"/>
  <c r="J36" i="4"/>
  <c r="J29" i="4"/>
  <c r="J37" i="4"/>
  <c r="J45" i="4"/>
  <c r="J30" i="4"/>
  <c r="J38" i="4"/>
  <c r="J46" i="4"/>
  <c r="J31" i="4"/>
  <c r="J39" i="4"/>
  <c r="J47" i="4"/>
  <c r="J12" i="4"/>
  <c r="J13" i="4"/>
  <c r="J14" i="4"/>
  <c r="J15" i="4"/>
  <c r="J16" i="4"/>
  <c r="J17" i="4"/>
  <c r="J18" i="4"/>
  <c r="J19" i="4"/>
  <c r="J20" i="4"/>
  <c r="J21" i="4"/>
  <c r="J91" i="4" l="1"/>
  <c r="J86" i="4" l="1"/>
  <c r="J85" i="4"/>
  <c r="J84" i="4"/>
  <c r="J90" i="4"/>
  <c r="J87" i="4"/>
  <c r="J8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Frédéric ROUCHER</author>
  </authors>
  <commentList>
    <comment ref="G7" authorId="0" shapeId="0" xr:uid="{D3DF6124-B134-4870-9DF8-0020FBE074E4}">
      <text>
        <r>
          <rPr>
            <b/>
            <sz val="9"/>
            <color indexed="81"/>
            <rFont val="Tahoma"/>
            <family val="2"/>
          </rPr>
          <t>Merci de rentrer la date au format 01/MM/AAAA, Exemple pour 08/2022 rentrez 01/08/2022</t>
        </r>
        <r>
          <rPr>
            <sz val="9"/>
            <color indexed="81"/>
            <rFont val="Tahoma"/>
            <family val="2"/>
          </rPr>
          <t xml:space="preserve">
</t>
        </r>
      </text>
    </comment>
    <comment ref="G8" authorId="0" shapeId="0" xr:uid="{238E350A-D70F-4B01-A02E-DA022D07B75E}">
      <text>
        <r>
          <rPr>
            <b/>
            <sz val="9"/>
            <color indexed="81"/>
            <rFont val="Tahoma"/>
            <family val="2"/>
          </rPr>
          <t>Merci de rentrer la date au format 01/01/AAAA, Exemple pour 2022 rentrez 01/01/2022</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Frédéric ROUCHER</author>
  </authors>
  <commentList>
    <comment ref="F197" authorId="0" shapeId="0" xr:uid="{7924E5D0-8133-4BF0-8E70-77810E4131FE}">
      <text>
        <r>
          <rPr>
            <b/>
            <u/>
            <sz val="9"/>
            <color indexed="81"/>
            <rFont val="Tahoma"/>
            <family val="2"/>
          </rPr>
          <t xml:space="preserve">Définition de l’acte : </t>
        </r>
        <r>
          <rPr>
            <b/>
            <sz val="9"/>
            <color indexed="81"/>
            <rFont val="Tahoma"/>
            <family val="2"/>
          </rPr>
          <t xml:space="preserve">
</t>
        </r>
        <r>
          <rPr>
            <sz val="9"/>
            <color indexed="81"/>
            <rFont val="Tahoma"/>
            <family val="2"/>
          </rPr>
          <t xml:space="preserve">La file active est assortie d'un nombre d'actes minimum par personne et par semaine (2 pour les PCPE).                                                                                                                                                      
La définition de l'acte s'inscrit comme une forme de déclinaison des nomenclatures SERAFIN PH puisque ne se limitant pas aux prestations directes et valorisant les interventions sur les environnements de droit commun dans une perspective inclusive qui emporte une fonction ressource dévolue à chaque structure.   
Plus précisément, il s'agit de comptabiliser les prestations liées directement à la mise en œuvre du projet personnalisé de l'usager accompagné, exercées dans un cadre individuel ou collectif, avec une intervention directe auprès de la personne ou indirecte auprès des aidants, de la fratrie, et des environnements ; au moins 70 % du temps actif mobilisable des ETP doit être consacré à ces prestations, 30% au maximum étant dédié aux activités connexes (réunions, formations, projets transverses, analyse de la pratique ...)  </t>
        </r>
        <r>
          <rPr>
            <b/>
            <sz val="9"/>
            <color indexed="81"/>
            <rFont val="Tahoma"/>
            <family val="2"/>
          </rPr>
          <t xml:space="preserve">
</t>
        </r>
        <r>
          <rPr>
            <sz val="9"/>
            <color indexed="81"/>
            <rFont val="Tahoma"/>
            <family val="2"/>
          </rPr>
          <t xml:space="preserve">
</t>
        </r>
      </text>
    </comment>
    <comment ref="H281" authorId="0" shapeId="0" xr:uid="{8B049152-DD4E-4AB4-AD0E-9A850E8C1AB4}">
      <text>
        <r>
          <rPr>
            <b/>
            <sz val="9"/>
            <color indexed="81"/>
            <rFont val="Tahoma"/>
            <family val="2"/>
          </rPr>
          <t>classer de 1 à 5 chaque impact selon son niveau d'importance :
1 = moins important
5 = plus important</t>
        </r>
        <r>
          <rPr>
            <sz val="9"/>
            <color indexed="81"/>
            <rFont val="Tahoma"/>
            <family val="2"/>
          </rPr>
          <t xml:space="preserve">
Exemple : </t>
        </r>
        <r>
          <rPr>
            <i/>
            <sz val="9"/>
            <color indexed="81"/>
            <rFont val="Tahoma"/>
            <family val="2"/>
          </rPr>
          <t>"01- Actualiser et affiner l'évaluation des besoins = 4"</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741CFF2-EAE0-4EA3-8C57-CBBD991DC3A7}" keepAlive="1" name="Requête - Tableau1" description="Connexion à la requête « Tableau1 » dans le classeur." type="5" refreshedVersion="0" background="1" saveData="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<sst xmlns="http://schemas.openxmlformats.org/spreadsheetml/2006/main" count="2079" uniqueCount="400">
  <si>
    <t>File active</t>
  </si>
  <si>
    <t>FICHE SIGNALETIQUE DU PCPE</t>
  </si>
  <si>
    <t>Nombre d'ETP</t>
  </si>
  <si>
    <t>Territoire d'actions</t>
  </si>
  <si>
    <t xml:space="preserve">Objectifs du périmètre d'intervention financé par l'ARS </t>
  </si>
  <si>
    <t>Principes d'intervention</t>
  </si>
  <si>
    <t>IDENTIFICATION DE LA STRUCTURE DE RATTACHEMENT :</t>
  </si>
  <si>
    <t>Nom de la structure</t>
  </si>
  <si>
    <t>Catégorie de la structure</t>
  </si>
  <si>
    <t>FINESS</t>
  </si>
  <si>
    <t>Autorisation</t>
  </si>
  <si>
    <t>Mail</t>
  </si>
  <si>
    <t>Nom de l’organisme gestionnaire</t>
  </si>
  <si>
    <t>Commentaires libres</t>
  </si>
  <si>
    <t xml:space="preserve">Nombre de personnes accompagnées du 1er janvier au 31 décembre d’une année </t>
  </si>
  <si>
    <t xml:space="preserve">Typologie du public accompagné selon la nomenclature </t>
  </si>
  <si>
    <t>Total</t>
  </si>
  <si>
    <t>Commentaire</t>
  </si>
  <si>
    <t>Tranches d’âge</t>
  </si>
  <si>
    <t>&lt; 1 an</t>
  </si>
  <si>
    <t>1 &lt; 2 ans</t>
  </si>
  <si>
    <t>2 &lt; 3 ans</t>
  </si>
  <si>
    <t>3 &lt; 4 ans</t>
  </si>
  <si>
    <t>4 &lt; 5 ans</t>
  </si>
  <si>
    <t>5 &lt; 6 ans</t>
  </si>
  <si>
    <t>De 11 à 15 ans</t>
  </si>
  <si>
    <t>De 16 à 17 ans</t>
  </si>
  <si>
    <t>De 18 à 20 ans</t>
  </si>
  <si>
    <t>De 21 à 24 ans</t>
  </si>
  <si>
    <t>De 25 à 29 ans</t>
  </si>
  <si>
    <t>De 30 à 34 ans</t>
  </si>
  <si>
    <t>De 35 à 39 ans</t>
  </si>
  <si>
    <t>De 40 à 44 ans</t>
  </si>
  <si>
    <t>De 45 à 49 ans</t>
  </si>
  <si>
    <t>De 50 à 54 ans</t>
  </si>
  <si>
    <t>De 55 à 59 ans</t>
  </si>
  <si>
    <t>De 60 à 74 ans</t>
  </si>
  <si>
    <t>De 75 à 84 ans</t>
  </si>
  <si>
    <t>De 85 à 95 ans</t>
  </si>
  <si>
    <t>De 96 ans et plus</t>
  </si>
  <si>
    <t>Pourcentage</t>
  </si>
  <si>
    <t>Nbre de personnes accompagnées</t>
  </si>
  <si>
    <t>Description</t>
  </si>
  <si>
    <t>RAPPORT D'ACTIVITE DU PCPE :</t>
  </si>
  <si>
    <t>Date :</t>
  </si>
  <si>
    <t>1ère PARTIE : LE PUBLIC ACCOMPAGNE</t>
  </si>
  <si>
    <r>
      <t>1.1</t>
    </r>
    <r>
      <rPr>
        <b/>
        <sz val="7"/>
        <color theme="0"/>
        <rFont val="Times New Roman"/>
        <family val="1"/>
      </rPr>
      <t xml:space="preserve">   </t>
    </r>
    <r>
      <rPr>
        <b/>
        <sz val="11"/>
        <color theme="0"/>
        <rFont val="Calibri"/>
        <family val="2"/>
        <scheme val="minor"/>
      </rPr>
      <t>File active</t>
    </r>
  </si>
  <si>
    <r>
      <t>1.2</t>
    </r>
    <r>
      <rPr>
        <b/>
        <sz val="7"/>
        <color theme="0"/>
        <rFont val="Times New Roman"/>
        <family val="1"/>
      </rPr>
      <t xml:space="preserve">  </t>
    </r>
    <r>
      <rPr>
        <b/>
        <sz val="11"/>
        <color theme="0"/>
        <rFont val="Calibri"/>
        <family val="2"/>
        <scheme val="minor"/>
      </rPr>
      <t xml:space="preserve">Répartition du nombre de personnes accompagnées par typologie selon la nomenclature issue du </t>
    </r>
    <r>
      <rPr>
        <b/>
        <i/>
        <sz val="10"/>
        <color theme="0"/>
        <rFont val="Calibri"/>
        <family val="2"/>
        <scheme val="minor"/>
      </rPr>
      <t>Décret n° 2017-982 du 9 mai 2017 relatif à la nomenclature des établissements et services sociaux et médico-sociaux accompagnant des personnes handicapées ou malades chroniques</t>
    </r>
  </si>
  <si>
    <r>
      <t>1.3</t>
    </r>
    <r>
      <rPr>
        <b/>
        <sz val="7"/>
        <color theme="0"/>
        <rFont val="Times New Roman"/>
        <family val="1"/>
      </rPr>
      <t xml:space="preserve">   </t>
    </r>
    <r>
      <rPr>
        <b/>
        <sz val="11"/>
        <color theme="0"/>
        <rFont val="Calibri"/>
        <family val="2"/>
        <scheme val="minor"/>
      </rPr>
      <t xml:space="preserve">Répartition par âge des personnes accompagnées </t>
    </r>
    <r>
      <rPr>
        <b/>
        <i/>
        <sz val="11"/>
        <color theme="0"/>
        <rFont val="Calibri"/>
        <family val="2"/>
        <scheme val="minor"/>
      </rPr>
      <t>selon les tranches d’âge retenues dans le tableau de bord médico-social de l’ANAP</t>
    </r>
  </si>
  <si>
    <t>Enfants</t>
  </si>
  <si>
    <t>Adultes</t>
  </si>
  <si>
    <t>2ème partie : ACTIVITE DU PCPE</t>
  </si>
  <si>
    <t>Nbre</t>
  </si>
  <si>
    <t xml:space="preserve">L’activité réelle </t>
  </si>
  <si>
    <t>3ème partie : INSCRIPTION DU PCPE DANS SON ENVIRONNEMENT</t>
  </si>
  <si>
    <t>Conventions signées</t>
  </si>
  <si>
    <t xml:space="preserve">Partenariat dans le cadre du PCPE </t>
  </si>
  <si>
    <t>Professionnels libéraux financés par le PCPE</t>
  </si>
  <si>
    <t xml:space="preserve">3.1 Partenaires du PCPE et modalités de collaboration </t>
  </si>
  <si>
    <t xml:space="preserve">Professionnels libéraux (actes pris en charge par l'assurance maladie) </t>
  </si>
  <si>
    <t>Conventions en cours d'élaboration</t>
  </si>
  <si>
    <t>3.2  Actions de communication sur l’existence et les missions du PCPE</t>
  </si>
  <si>
    <t>Actions de communication sur l’existence et les missions du PCPE</t>
  </si>
  <si>
    <t>4ème PARTIE : LES RESSOURCES HUMAINES MOBILISEES</t>
  </si>
  <si>
    <t>4.1  Organigramme</t>
  </si>
  <si>
    <t xml:space="preserve">4.2  Composition de l’équipe (en ETP) </t>
  </si>
  <si>
    <t>Nombre d’ETP dédié au 31/12 de l’année N</t>
  </si>
  <si>
    <t>Nombre d’ETP mutualisé avec la structure de rattachement</t>
  </si>
  <si>
    <t>4.3  Ratio d’encadrement global (totalité ETP dédiés + mutualisés)</t>
  </si>
  <si>
    <t>Nb de ETP/Nb de personnes accompagnées (file active)</t>
  </si>
  <si>
    <t>PARTIE</t>
  </si>
  <si>
    <t>x</t>
  </si>
  <si>
    <t>1.1   File active</t>
  </si>
  <si>
    <t>1.2  Répartition du nombre de personnes accompagnées par typologie selon la nomenclature issue du Décret n° 2017-982 du 9 mai 2017 relatif à la nomenclature des établissements et services sociaux et médico-sociaux accompagnant des personnes handicapées ou malades chroniques</t>
  </si>
  <si>
    <t>1.3   Répartition par âge des personnes accompagnées selon les tranches d’âge retenues dans le tableau de bord médico-social de l’ANAP</t>
  </si>
  <si>
    <t>Item 1</t>
  </si>
  <si>
    <t>Item 2</t>
  </si>
  <si>
    <t>Item 3</t>
  </si>
  <si>
    <t>Question</t>
  </si>
  <si>
    <t>Renseignements</t>
  </si>
  <si>
    <t>La structure a la possibilité de joindre un organigramme dans l'onglet "Rapport d'activité 4.1"</t>
  </si>
  <si>
    <t>Nbre ou commentaires</t>
  </si>
  <si>
    <t>Adresse</t>
  </si>
  <si>
    <t>Code Postal</t>
  </si>
  <si>
    <t>Ville</t>
  </si>
  <si>
    <t>Nb de jours de fonctionnement</t>
  </si>
  <si>
    <t>Date d'ouverture du PCPE</t>
  </si>
  <si>
    <t>File active conventionnée</t>
  </si>
  <si>
    <t>Public cible, conventionné en termes d'âge</t>
  </si>
  <si>
    <t xml:space="preserve">Année de référence </t>
  </si>
  <si>
    <t>Public cible, conventionné en termes de déficience</t>
  </si>
  <si>
    <t>Public cible age</t>
  </si>
  <si>
    <t>Public cible deficience</t>
  </si>
  <si>
    <t>Capacité autorisée de la structure porteuse</t>
  </si>
  <si>
    <t>Nombre de personnes accompagnées du 1er janvier au 31 décembre d’une année
(Une personne n’est comptabilisée qu’une seule fois dans la file active)</t>
  </si>
  <si>
    <r>
      <t>1.4</t>
    </r>
    <r>
      <rPr>
        <b/>
        <sz val="7"/>
        <color theme="0"/>
        <rFont val="Times New Roman"/>
        <family val="1"/>
      </rPr>
      <t xml:space="preserve">   </t>
    </r>
    <r>
      <rPr>
        <b/>
        <sz val="11"/>
        <color theme="0"/>
        <rFont val="Calibri"/>
        <family val="2"/>
        <scheme val="minor"/>
      </rPr>
      <t>Origine de l'orientation</t>
    </r>
  </si>
  <si>
    <t xml:space="preserve">Typologie du public accompagné selon la nomenclature 
</t>
  </si>
  <si>
    <t>1.4   Origine de l'orientation</t>
  </si>
  <si>
    <t>1.4.1         Selon vous, comment les bénéficiaires arrivent au PCPE (origine de l’orientation) ?</t>
  </si>
  <si>
    <t>1.4.2         Parmi les personnes accompagnées, quelle est la modalité principale d’accompagnement lors de leur admission ?</t>
  </si>
  <si>
    <t>1.4.3         Pour les enfants / adolescents : Modalités de scolarisation lors de leur admission</t>
  </si>
  <si>
    <t xml:space="preserve">1.4.4         Parmi les personnes accompagnées, quel est le motif principal de la demande </t>
  </si>
  <si>
    <t>1.5  Flux du public accompagné</t>
  </si>
  <si>
    <t>1.5 Flux du public accompagné</t>
  </si>
  <si>
    <t>1.6  Répartition des personnes accompagnées au cours de l’année par mesure d’accompagnement et de protection</t>
  </si>
  <si>
    <t>1.7  Nombre de personnes accompagnées ayant une notification d’une CDAPH</t>
  </si>
  <si>
    <r>
      <t xml:space="preserve">1.8   Accompagnement </t>
    </r>
    <r>
      <rPr>
        <b/>
        <u/>
        <sz val="11"/>
        <color theme="0"/>
        <rFont val="Calibri"/>
        <family val="2"/>
        <scheme val="minor"/>
      </rPr>
      <t>principal</t>
    </r>
    <r>
      <rPr>
        <b/>
        <sz val="11"/>
        <color theme="0"/>
        <rFont val="Calibri"/>
        <family val="2"/>
        <scheme val="minor"/>
      </rPr>
      <t xml:space="preserve"> mis en œuvre suite à l’accompagnement par le PCPE</t>
    </r>
  </si>
  <si>
    <t>1.8   Accompagnement principal mis en œuvre suite à l’accompagnement par le PCPE</t>
  </si>
  <si>
    <r>
      <rPr>
        <b/>
        <u/>
        <sz val="9"/>
        <color theme="4" tint="-0.499984740745262"/>
        <rFont val="Calibri"/>
        <family val="2"/>
        <scheme val="minor"/>
      </rPr>
      <t>Parmi les personnes sorties de la file active</t>
    </r>
    <r>
      <rPr>
        <b/>
        <sz val="9"/>
        <color theme="4" tint="-0.499984740745262"/>
        <rFont val="Calibri"/>
        <family val="2"/>
        <scheme val="minor"/>
      </rPr>
      <t xml:space="preserve">, quel est l'accompagnement </t>
    </r>
    <r>
      <rPr>
        <b/>
        <u/>
        <sz val="9"/>
        <color theme="4" tint="-0.499984740745262"/>
        <rFont val="Calibri"/>
        <family val="2"/>
        <scheme val="minor"/>
      </rPr>
      <t>principal</t>
    </r>
    <r>
      <rPr>
        <b/>
        <sz val="9"/>
        <color theme="4" tint="-0.499984740745262"/>
        <rFont val="Calibri"/>
        <family val="2"/>
        <scheme val="minor"/>
      </rPr>
      <t xml:space="preserve"> mis en œuvre suite à l’accompagnement par le PCPE</t>
    </r>
  </si>
  <si>
    <t>Parmi les personnes sorties de la file active, quel est l'accompagnement principal mis en œuvre suite à l’accompagnement par le PCPE</t>
  </si>
  <si>
    <t xml:space="preserve">1.9   Parcours de scolarisation suite à l’accompagnement par le PCPE </t>
  </si>
  <si>
    <r>
      <rPr>
        <b/>
        <u/>
        <sz val="9"/>
        <color theme="4" tint="-0.499984740745262"/>
        <rFont val="Calibri"/>
        <family val="2"/>
        <scheme val="minor"/>
      </rPr>
      <t>Parmi les jeunes sortis définitivement de la file active</t>
    </r>
    <r>
      <rPr>
        <b/>
        <sz val="9"/>
        <color theme="4" tint="-0.499984740745262"/>
        <rFont val="Calibri"/>
        <family val="2"/>
        <scheme val="minor"/>
      </rPr>
      <t xml:space="preserve"> au cours de l'année, quelle est la modalité </t>
    </r>
    <r>
      <rPr>
        <b/>
        <u/>
        <sz val="9"/>
        <color theme="4" tint="-0.499984740745262"/>
        <rFont val="Calibri"/>
        <family val="2"/>
        <scheme val="minor"/>
      </rPr>
      <t>principale</t>
    </r>
    <r>
      <rPr>
        <b/>
        <sz val="9"/>
        <color theme="4" tint="-0.499984740745262"/>
        <rFont val="Calibri"/>
        <family val="2"/>
        <scheme val="minor"/>
      </rPr>
      <t xml:space="preserve"> de scolarisation</t>
    </r>
  </si>
  <si>
    <t>Parmi les jeunes sortis définitivement de la file active au cours de l'année, quelle est la modalité principale de scolarisation</t>
  </si>
  <si>
    <t>2.1  L’activité réalisée au cours de l’année (du 1er janvier au 31 décembre)</t>
  </si>
  <si>
    <t>2.1.1     Nombre de demandes reçues (du 1er janvier au 31 décembre)</t>
  </si>
  <si>
    <t>2.1.2      Les motifs de non-accompagnement</t>
  </si>
  <si>
    <t>2.1.1      Nombre de demandes reçues (du 1er janvier au 31 décembre)</t>
  </si>
  <si>
    <t xml:space="preserve">2.2  La durée d’accompagnement des personnes sorties définitivement au cours de l'année </t>
  </si>
  <si>
    <r>
      <rPr>
        <b/>
        <u/>
        <sz val="9"/>
        <color theme="9" tint="-0.499984740745262"/>
        <rFont val="Calibri"/>
        <family val="2"/>
        <scheme val="minor"/>
      </rPr>
      <t>Parmi les personnes sorties</t>
    </r>
    <r>
      <rPr>
        <b/>
        <sz val="9"/>
        <color theme="9" tint="-0.499984740745262"/>
        <rFont val="Calibri"/>
        <family val="2"/>
        <scheme val="minor"/>
      </rPr>
      <t xml:space="preserve"> définitivement du PCPE, quelle a été la </t>
    </r>
    <r>
      <rPr>
        <b/>
        <u/>
        <sz val="9"/>
        <color theme="9" tint="-0.499984740745262"/>
        <rFont val="Calibri"/>
        <family val="2"/>
        <scheme val="minor"/>
      </rPr>
      <t xml:space="preserve">durée totale d'accompagnement </t>
    </r>
    <r>
      <rPr>
        <b/>
        <sz val="9"/>
        <color theme="9" tint="-0.499984740745262"/>
        <rFont val="Calibri"/>
        <family val="2"/>
        <scheme val="minor"/>
      </rPr>
      <t>par le PCPE ?</t>
    </r>
  </si>
  <si>
    <t>Parmi les personnes sorties définitivement du PCPE, quelle a été la durée totale d'accompagnement par le PCPE ?</t>
  </si>
  <si>
    <t xml:space="preserve">2.3  L’activité réelle </t>
  </si>
  <si>
    <t>2.4  Les prestations délivrées par le PCPE</t>
  </si>
  <si>
    <t>2.4.1     Les catégories de prestations à destination des personnes accompagnées par le PCPE</t>
  </si>
  <si>
    <t xml:space="preserve">2.4.2     Les prestations réalisées selon la catégorie d’acteur et le type de financement </t>
  </si>
  <si>
    <t>2.4.3      Le(s) lieu(x) de réalisation des prestations à destination des personnes accompagnées par le PCPE</t>
  </si>
  <si>
    <t>2.4.4     Quelle(s) action(s) principale(s) mettez-vous en place auprès des aidants ?</t>
  </si>
  <si>
    <t>2.4.4      Quelle(s) action(s) principale(s) mettez-vous en place auprès des aidants ?</t>
  </si>
  <si>
    <t>2.5  Difficultés rencontrées par le PCPE dans la réalisation de ces missions</t>
  </si>
  <si>
    <t>2.6 Les bénéfices constatés pour les personnes et leurs familles</t>
  </si>
  <si>
    <t>2.5 Difficultés rencontrées par le PCPE dans la réalisation de ces missions</t>
  </si>
  <si>
    <t xml:space="preserve">Selon vous, quels sont les principaux impacts de votre PCPE ? </t>
  </si>
  <si>
    <t>3.1 Partenaires du PCPE</t>
  </si>
  <si>
    <t>Partenariat dans le cadre du PCPE</t>
  </si>
  <si>
    <t>Partenariat sans formalisation</t>
  </si>
  <si>
    <t>A0-Prestations de soins, de maintien et de développement des capacités fonctionnelles</t>
  </si>
  <si>
    <t>A1-Soins somatiques et psychiques</t>
  </si>
  <si>
    <t>A2-Rééducation et réadaptation fonctionnelle</t>
  </si>
  <si>
    <t>B0-Prestations en matière d'autonomie</t>
  </si>
  <si>
    <t>C0-Prestations pour la participation sociale</t>
  </si>
  <si>
    <t>C1-Accompagnements pour exercer ses droits</t>
  </si>
  <si>
    <t>C2-Accompagnements au logement</t>
  </si>
  <si>
    <t>C3-Accompagnements pour exercer ses rôles sociaux</t>
  </si>
  <si>
    <t>C4-Accompagnements pour participer à la vie sociale</t>
  </si>
  <si>
    <t>C5-Accompagnements en matière de ressources et d'autogestion</t>
  </si>
  <si>
    <t>D0-Prestation de coordination renforcée pour la cohérence du parcours</t>
  </si>
  <si>
    <t>E0-TOTAL</t>
  </si>
  <si>
    <t>Nom du PCPE :</t>
  </si>
  <si>
    <r>
      <t xml:space="preserve">Date de saisie </t>
    </r>
    <r>
      <rPr>
        <b/>
        <sz val="8"/>
        <color theme="0"/>
        <rFont val="Calibri"/>
        <family val="2"/>
        <scheme val="minor"/>
      </rPr>
      <t xml:space="preserve">(JJ/MM/AAAA) </t>
    </r>
    <r>
      <rPr>
        <b/>
        <sz val="11"/>
        <color theme="0"/>
        <rFont val="Calibri"/>
        <family val="2"/>
        <scheme val="minor"/>
      </rPr>
      <t>:</t>
    </r>
  </si>
  <si>
    <t>Nom de la structure porteuse (Si plusieurs structures co-portent le PCPE, merci d’indiquer le nom d’une structure et d’indiquer les autres en commentaires libres)</t>
  </si>
  <si>
    <t>Catégorie de la structure (ex. MAS, FAM, ESAT, SESSAD, IME, DITEP…)</t>
  </si>
  <si>
    <t>FINESS de la structure porteuse (Merci de ne saisir qu’un seul N°FINESS)</t>
  </si>
  <si>
    <t>Dans les indicateurs qui suivent, chaque personne doit être comptabilisée une seule fois. Pour chacun des indicateurs, doivent uniquement être recensées les personnes accompagnées par le PCPE dans l'année c’est-à-dire les personnes pour lesquelles le PCPE a réalisé une prestation dans le cadre d’une évaluation de situation ou d’accompagnement au cours d’une année civile.</t>
  </si>
  <si>
    <t>(Rappel : chaque personne ne doit être comptabilisée qu'une seule fois)</t>
  </si>
  <si>
    <t>Le total indiqué dans le tableau ci-dessous doit correspondre au nombre de personnes accompagnées saisi en 1.1</t>
  </si>
  <si>
    <r>
      <t>1.4.1</t>
    </r>
    <r>
      <rPr>
        <b/>
        <sz val="9"/>
        <color theme="4" tint="-0.499984740745262"/>
        <rFont val="Times New Roman"/>
        <family val="1"/>
      </rPr>
      <t xml:space="preserve">         </t>
    </r>
    <r>
      <rPr>
        <b/>
        <sz val="9"/>
        <color theme="4" tint="-0.499984740745262"/>
        <rFont val="Calibri"/>
        <family val="2"/>
        <scheme val="minor"/>
      </rPr>
      <t xml:space="preserve">Selon vous, comment les bénéficiaires arrivent au PCPE (origine de l’orientation) ?
</t>
    </r>
    <r>
      <rPr>
        <b/>
        <sz val="9"/>
        <color theme="7" tint="-0.249977111117893"/>
        <rFont val="Calibri"/>
        <family val="2"/>
        <scheme val="minor"/>
      </rPr>
      <t>(le total indiqué dans ce tableau doit correspondre au nombre de personnes accompagnées saisi en 1.1 )</t>
    </r>
  </si>
  <si>
    <r>
      <t>1.4.2</t>
    </r>
    <r>
      <rPr>
        <b/>
        <sz val="9"/>
        <color theme="4" tint="-0.499984740745262"/>
        <rFont val="Times New Roman"/>
        <family val="1"/>
      </rPr>
      <t xml:space="preserve">         </t>
    </r>
    <r>
      <rPr>
        <b/>
        <sz val="9"/>
        <color theme="4" tint="-0.499984740745262"/>
        <rFont val="Calibri"/>
        <family val="2"/>
        <scheme val="minor"/>
      </rPr>
      <t xml:space="preserve">Parmi les personnes accompagnées, quelle est la modalité principale d’accompagnement lors de leur admission ?
</t>
    </r>
    <r>
      <rPr>
        <b/>
        <sz val="9"/>
        <color theme="7" tint="-0.249977111117893"/>
        <rFont val="Calibri"/>
        <family val="2"/>
        <scheme val="minor"/>
      </rPr>
      <t>(le total indiqué dans ce tableau doit correspondre au nombre de personnes accompagnées saisi en 1.1 )</t>
    </r>
  </si>
  <si>
    <r>
      <t>1.4.3</t>
    </r>
    <r>
      <rPr>
        <b/>
        <sz val="9"/>
        <color theme="4" tint="-0.499984740745262"/>
        <rFont val="Times New Roman"/>
        <family val="1"/>
      </rPr>
      <t xml:space="preserve">         </t>
    </r>
    <r>
      <rPr>
        <b/>
        <sz val="9"/>
        <color theme="4" tint="-0.499984740745262"/>
        <rFont val="Calibri"/>
        <family val="2"/>
        <scheme val="minor"/>
      </rPr>
      <t xml:space="preserve">Pour les enfants / adolescents : Modalités de scolarisation lors de leur admission
</t>
    </r>
    <r>
      <rPr>
        <b/>
        <sz val="9"/>
        <color theme="7" tint="-0.249977111117893"/>
        <rFont val="Calibri"/>
        <family val="2"/>
        <scheme val="minor"/>
      </rPr>
      <t>(le total indiqué dans ce tableau doit correspondre au nombre de personnes accompagnées saisi en 1.1 )</t>
    </r>
  </si>
  <si>
    <r>
      <t>1.5</t>
    </r>
    <r>
      <rPr>
        <b/>
        <sz val="7"/>
        <color theme="0"/>
        <rFont val="Times New Roman"/>
        <family val="1"/>
      </rPr>
      <t> </t>
    </r>
    <r>
      <rPr>
        <b/>
        <sz val="11"/>
        <color theme="0"/>
        <rFont val="Calibri"/>
        <family val="2"/>
        <scheme val="minor"/>
      </rPr>
      <t>Flux du public accompagné : cette rubrique concerne les personnes entrées et sorties dans l'année de référence</t>
    </r>
  </si>
  <si>
    <t>Le total indiqué dans ce tableau doit correspondre au nombre de personnes sorties définitivement de la file active au cours de l’année saisi en 1.5</t>
  </si>
  <si>
    <t xml:space="preserve">nombre d’actes réalisés </t>
  </si>
  <si>
    <t>2.4.1     Les catégories de prestation à destination des personnes accompagnées par le PCPE</t>
  </si>
  <si>
    <t>PRESTATIONS REALISEES PAR LES PROFESIONNELS SALARIES DU PCPE :</t>
  </si>
  <si>
    <t>PRESTATIONS REALISEES PAR LES PROFESIONNELS LIBERAUX FINANCES PAR LE PCPE  :</t>
  </si>
  <si>
    <t>LIEUX DES PRESTATIONS A DESTINATION DES PERSONNES ACCOMPAGNEES</t>
  </si>
  <si>
    <t>Selon vous, quels sont les impacts principaux de votre PCPE ?</t>
  </si>
  <si>
    <t>2.7 Les impacts principaux de votre PCPE</t>
  </si>
  <si>
    <t>10  - Psychomotricien</t>
  </si>
  <si>
    <t>01 - Médecin directeur technique</t>
  </si>
  <si>
    <t>02 - Pédiatre</t>
  </si>
  <si>
    <t>03 - Psychiatre ou pédopsychiatre</t>
  </si>
  <si>
    <t>04 - Neurologue ou neuropédiatre</t>
  </si>
  <si>
    <t>05 - Médecin de rééducation fonctionnelle</t>
  </si>
  <si>
    <t xml:space="preserve">06 - Médecin généraliste </t>
  </si>
  <si>
    <t>07 - Ophtalmologue</t>
  </si>
  <si>
    <t>08 - Autre médecin</t>
  </si>
  <si>
    <t>09 - Psychologue</t>
  </si>
  <si>
    <t>11 - Kinésithérapeute</t>
  </si>
  <si>
    <t>12 - Orthophoniste</t>
  </si>
  <si>
    <t>13 - Orthoptiste</t>
  </si>
  <si>
    <t>14 - Ergothérapeute</t>
  </si>
  <si>
    <t>15 - Infirmier</t>
  </si>
  <si>
    <t>16 - Aide-soignant</t>
  </si>
  <si>
    <t>17 - AMP</t>
  </si>
  <si>
    <t>18 - Educateur spécialisé</t>
  </si>
  <si>
    <t>19 - Moniteur éducateur</t>
  </si>
  <si>
    <t>20 - Educateur sportif</t>
  </si>
  <si>
    <t>21 - Educateur de jeunes enfants</t>
  </si>
  <si>
    <t>22 - Assistant social</t>
  </si>
  <si>
    <t>23 - Autre personnel médical ou MS</t>
  </si>
  <si>
    <t xml:space="preserve">01 - Educateurs libéraux </t>
  </si>
  <si>
    <t>02 - Psychologues</t>
  </si>
  <si>
    <t>03 - Ergothérapeutes</t>
  </si>
  <si>
    <t>04 - Psychomotriciens</t>
  </si>
  <si>
    <t>E / 6 ans ou +</t>
  </si>
  <si>
    <t>D / 3 à 5 ans</t>
  </si>
  <si>
    <t>C / 2 ans</t>
  </si>
  <si>
    <t>B / 1 an</t>
  </si>
  <si>
    <t>A / Moins d’1 an</t>
  </si>
  <si>
    <t>01 - Nombre de situations accompagnées</t>
  </si>
  <si>
    <t>02 - Nombre de situations réorientées</t>
  </si>
  <si>
    <t>03 - Nombre de demandes en attente</t>
  </si>
  <si>
    <t>04 - Nombre de situations non accompagnées</t>
  </si>
  <si>
    <t>01 - La personne se situe en dehors du territoire d’action</t>
  </si>
  <si>
    <t>02 - La personne refuse d’être accompagnée par le PCPE</t>
  </si>
  <si>
    <t>03 - La réponse apportée par le PCPE ne correspondait pas aux besoins des personnes</t>
  </si>
  <si>
    <t xml:space="preserve">04 - La personne et/ou la famille ne répond pas </t>
  </si>
  <si>
    <t xml:space="preserve">05 - La personne est accompagnée par un autre service ou ESMS </t>
  </si>
  <si>
    <t xml:space="preserve">06 - Saturation du PCPE </t>
  </si>
  <si>
    <t xml:space="preserve">01 - Interventions réalisées au domicile </t>
  </si>
  <si>
    <t>02 - Interventions réalisées au sein du PCPE</t>
  </si>
  <si>
    <t>01 - Guidance parentale</t>
  </si>
  <si>
    <t>02 - Aide à la compréhension de l’offre sanitaire et médico-sociale du territoire</t>
  </si>
  <si>
    <t xml:space="preserve">03 - Appui aux démarches administratives </t>
  </si>
  <si>
    <t>04 - Coordination / médiation entre les différents acteurs</t>
  </si>
  <si>
    <t>05 - Aucune</t>
  </si>
  <si>
    <t>01 - Scolarisation individuelle (en maternelle, primaire, collège, lycée, SEGPA, CNED)</t>
  </si>
  <si>
    <t>02 - Scolarisation au titre d’un dispositif ULIS (maternelle, primaire, collège ou lycée)</t>
  </si>
  <si>
    <t xml:space="preserve">03 - Scolarisation au sein d’une unité d’enseignement interne à un ESMS </t>
  </si>
  <si>
    <t>04 - Scolarisation au sein d’une unité d’enseignement externalisée</t>
  </si>
  <si>
    <t>05 - Formation pré / professionnelle (MFR, CFA…)</t>
  </si>
  <si>
    <t>06 - Etudes supérieures </t>
  </si>
  <si>
    <t>07 - Aucune scolarisation</t>
  </si>
  <si>
    <t xml:space="preserve">01 - Lieu d’accueil du jeune enfant </t>
  </si>
  <si>
    <t>02 - Etablissements sanitaires (CMP, Hôpital de jour, Hôpital…)</t>
  </si>
  <si>
    <t>03 - CMPP - CAMSP</t>
  </si>
  <si>
    <t>04 - SESSAD</t>
  </si>
  <si>
    <t xml:space="preserve">05 - IME </t>
  </si>
  <si>
    <t>06 - ITEP</t>
  </si>
  <si>
    <t>07 - ESAT</t>
  </si>
  <si>
    <t>08 - Lieu d’hébergement adultes en situation de handicap (FAM, Foyer de vie, MAS)</t>
  </si>
  <si>
    <t xml:space="preserve">09 - Services sociaux </t>
  </si>
  <si>
    <t xml:space="preserve">10 - Maison des adolescents  </t>
  </si>
  <si>
    <t>11 - Mission locale</t>
  </si>
  <si>
    <t>12 - SAVS - SAMSAH</t>
  </si>
  <si>
    <t>13 - Mesures de protection de l’enfant (AEMO, AED, Placement)</t>
  </si>
  <si>
    <t>14 - Suivi libéral</t>
  </si>
  <si>
    <t xml:space="preserve">15 - Scolarité ordinaire sans accompagnement </t>
  </si>
  <si>
    <t>16 - Inclusion professionnelle en milieu ordinaire sans accompagnement</t>
  </si>
  <si>
    <t>17 - Sortie vers une destination inconnue</t>
  </si>
  <si>
    <t>18 - Rupture d’accompagnement</t>
  </si>
  <si>
    <t xml:space="preserve">01 - Curatelle </t>
  </si>
  <si>
    <t>02 - Tutelle</t>
  </si>
  <si>
    <t>03 - Mesure d’accompagnement judiciaire</t>
  </si>
  <si>
    <t>04 - Mesure d’accompagnement social personnalisé</t>
  </si>
  <si>
    <t>05 - Sauvegarde de justice</t>
  </si>
  <si>
    <t>06 - Autre mesure de protection</t>
  </si>
  <si>
    <t>07 - Nombre d’adultes sans mesure de protection</t>
  </si>
  <si>
    <t>01 - Nombre de mesures AEMO</t>
  </si>
  <si>
    <t>02 - Nombre de mesures d’AED</t>
  </si>
  <si>
    <t>03 - Nombre de placements judiciaires</t>
  </si>
  <si>
    <t>04 - Nombre de mesures PJJ</t>
  </si>
  <si>
    <t>05 - Nombre d’enfants sans mesure de protection</t>
  </si>
  <si>
    <t>De 06 à 10 ans</t>
  </si>
  <si>
    <t>01 - Actualiser et affiner l’évaluation des besoins</t>
  </si>
  <si>
    <t>02 - Eviter les ruptures de parcours</t>
  </si>
  <si>
    <t>03 - Favoriser l’accès aux droits des personnes (lisibilité de l’offre et soutien administratif)</t>
  </si>
  <si>
    <t>04 - Renforcer le pouvoir d’agir</t>
  </si>
  <si>
    <t>05 - Apporter un soutien aux familles et aidants</t>
  </si>
  <si>
    <t>06 - Faciliter les liens entre les acteurs intervenant auprès des personnes et de leurs aidants (équipes pédagogiques, professionnels libéraux, professionnels d’ESMS…)</t>
  </si>
  <si>
    <t>07 - Permettre à l’entourage de la personne de mieux appréhender ses besoins</t>
  </si>
  <si>
    <t>08 - Etre un lieu ressource pour les partenaires du territoire (proposition de formation, sensibilisation…)</t>
  </si>
  <si>
    <t>09 - Souplesse d’intervention et réactivité de la réponse apportée</t>
  </si>
  <si>
    <t>01 - Direction/Encadrement</t>
  </si>
  <si>
    <t>02 - Administration /Gestion</t>
  </si>
  <si>
    <t>03 - Services généraux</t>
  </si>
  <si>
    <t>04 - Socio-éducatif et Psychologie</t>
  </si>
  <si>
    <t>05 - Paramédical</t>
  </si>
  <si>
    <t>06 - Médical</t>
  </si>
  <si>
    <t>07 - Education Nationale</t>
  </si>
  <si>
    <t>01 - Structures petite enfance</t>
  </si>
  <si>
    <t>02 - Collectivités locales</t>
  </si>
  <si>
    <t>03 - Education nationale, établissements scolaires</t>
  </si>
  <si>
    <t>04 - CMP</t>
  </si>
  <si>
    <t>05 - Service de Psychiatrie / Pédopsychiatrie</t>
  </si>
  <si>
    <t>06 - PMI</t>
  </si>
  <si>
    <t>07 - ASE</t>
  </si>
  <si>
    <t>09 - ESMS de votre association</t>
  </si>
  <si>
    <t>10 - Autres ESMS</t>
  </si>
  <si>
    <t>11 - Associations de loisirs</t>
  </si>
  <si>
    <t>12 - Association de soutien à la scolarité</t>
  </si>
  <si>
    <t>13 - Aide à domicile</t>
  </si>
  <si>
    <t>14 - Organismes de transport</t>
  </si>
  <si>
    <t>01 - Kinésithérapeutes</t>
  </si>
  <si>
    <t>02 - Orthophonistes</t>
  </si>
  <si>
    <t>03 - Infirmiers</t>
  </si>
  <si>
    <t>04 - Médecins psychiatres</t>
  </si>
  <si>
    <t>05 - Médecins généralistes</t>
  </si>
  <si>
    <t>06 - Dentistes/orthodontistes</t>
  </si>
  <si>
    <t xml:space="preserve">07 - Orthoptistes </t>
  </si>
  <si>
    <t>08 - Ophtalmologues</t>
  </si>
  <si>
    <t>01 - Personne elle-même</t>
  </si>
  <si>
    <t>02 - Famille</t>
  </si>
  <si>
    <t>03 - Education nationale</t>
  </si>
  <si>
    <t>04 - Protection de l’enfance</t>
  </si>
  <si>
    <t>05 - Professionnels libéraux</t>
  </si>
  <si>
    <t>06 - Services hospitaliers ou extrahospitaliers</t>
  </si>
  <si>
    <t>07 - ESMS</t>
  </si>
  <si>
    <t>08 - Commissions départementales en charge de la gestion des situations critiques et/ou COS</t>
  </si>
  <si>
    <t>09 - Maison des adolescents</t>
  </si>
  <si>
    <t>10 - Mission locale</t>
  </si>
  <si>
    <t xml:space="preserve">11 - Services sociaux </t>
  </si>
  <si>
    <t>12 - MDPH (PAG, notification PCPE…)</t>
  </si>
  <si>
    <t xml:space="preserve">13 - Acteurs du domicile (SAAD-SSIAD-HAD) </t>
  </si>
  <si>
    <t>15 - Aucun accompagnement (y compris les personnes sur liste d’attente)</t>
  </si>
  <si>
    <t>01 - Evaluation de la situation</t>
  </si>
  <si>
    <t>02 - Le maintien à domicile dans un objectif d’inclusion</t>
  </si>
  <si>
    <t>03 - L’accompagnement à domicile dans l’attente d’une réponse dans un établissement adapté aux besoins de la personne</t>
  </si>
  <si>
    <t>04 - L’anticipation et l’évitement des ruptures de parcours</t>
  </si>
  <si>
    <t>05 - L’accompagnement dans une scolarisation inclusive</t>
  </si>
  <si>
    <t>06 - Un accompagnement visant l’autonomie et la participation sociale</t>
  </si>
  <si>
    <t>07 - L’accompagnement, le soutien et la guidance des familles</t>
  </si>
  <si>
    <t xml:space="preserve">09 - En attente de place </t>
  </si>
  <si>
    <t>01 - Personnes présentant des déficiences intellectuelles</t>
  </si>
  <si>
    <t>02 - Personnes présentant des troubles du spectre de l'autisme</t>
  </si>
  <si>
    <t>03 - Personnes présentant un handicap psychique</t>
  </si>
  <si>
    <t xml:space="preserve">04 - Enfants, adolescents et jeunes adultes qui, bien que leurs potentialités intellectuelles et cognitives soient préservées, présentent des difficultés psychologiques dont l'expression, notamment l'intensité des troubles du comportement, perturbe gravement la socialisation et l'accès aux apprentissages </t>
  </si>
  <si>
    <t>05 - Personnes polyhandicapées, présentant un dysfonctionnement cérébral précoce ou survenu au cours du développement, ayant pour conséquence de graves perturbations à expressions multiples et évolutives de l'efficience motrice, perceptive, cognitive et de la construction des relations avec l'environnement physique et humain, et une situation évolutive d'extrême vulnérabilité physique, psychique et sociale au cours de laquelle certaines de ces personnes peuvent présenter, de manière transitoire ou durable, des signes de la série autistique</t>
  </si>
  <si>
    <t>06 - Personnes présentant une déficience motrice</t>
  </si>
  <si>
    <t>07 - Personnes présentant une déficience auditive grave</t>
  </si>
  <si>
    <t>08 - Personnes présentant une déficience visuelle grave</t>
  </si>
  <si>
    <t>09 - Personnes cérébro-lésées telles que définies à l'article D. 312-161-2</t>
  </si>
  <si>
    <t>10 - Personnes présentant un handicap cognitif spécifique (troubles spécifiques des apprentissages, TDAH…)</t>
  </si>
  <si>
    <t xml:space="preserve">11 - Diagnostic en cours </t>
  </si>
  <si>
    <t>01 - Enfants accompagnés avec une notification CDAPH en cours</t>
  </si>
  <si>
    <t>02 - Enfants accompagnés sans dossier MDPH ouvert</t>
  </si>
  <si>
    <t>01 - Adultes accompagnés avec une notification CDAPH en cours</t>
  </si>
  <si>
    <t>02 - Adultes accompagnés sans dossier MDPH ouvert</t>
  </si>
  <si>
    <t>01 - Nombre d'actes réalisés</t>
  </si>
  <si>
    <t>02 - Nombre d’actes théoriques (Cf cible Annexe Activité du CPOM)</t>
  </si>
  <si>
    <t xml:space="preserve">10 - Autres Préciser : </t>
  </si>
  <si>
    <t xml:space="preserve">08 - Autres Préciser : </t>
  </si>
  <si>
    <t xml:space="preserve">16 - Autres Préciser : </t>
  </si>
  <si>
    <t>08 - Autres / Précisez :</t>
  </si>
  <si>
    <t>09 - Autres / Précisez :</t>
  </si>
  <si>
    <t>05 - Autres / Précisez :</t>
  </si>
  <si>
    <t>15 - Autres / Précisez :</t>
  </si>
  <si>
    <t>08 - Centres ressources / Précisez :</t>
  </si>
  <si>
    <t>10 - Autres bénéfices Préciser :</t>
  </si>
  <si>
    <t>06 - Autres Préciser :</t>
  </si>
  <si>
    <t>07 - Autres Préciser :</t>
  </si>
  <si>
    <t xml:space="preserve">12 - Autre(s) précisez : </t>
  </si>
  <si>
    <t xml:space="preserve">14 - Autres précisez : </t>
  </si>
  <si>
    <t>Sélectionnez svp</t>
  </si>
  <si>
    <t>Importants</t>
  </si>
  <si>
    <t>Très importants</t>
  </si>
  <si>
    <t>Peu importants</t>
  </si>
  <si>
    <t>Pas du tout importants</t>
  </si>
  <si>
    <t>01 - Nombre des personnes entrées dans la file active au cours de l’année</t>
  </si>
  <si>
    <t>02 - Nombre des personnes sorties définitivement de la file active au cours de l'année</t>
  </si>
  <si>
    <t>Echelle de 1 à 5</t>
  </si>
  <si>
    <t xml:space="preserve">08 - La mise en place d'un accompagnement par les pairs </t>
  </si>
  <si>
    <t>03 - Interventions réalisées en ESMS (ESMS support)</t>
  </si>
  <si>
    <t>04 -  Interventions réalisées en ESMS (hors ESMS support)</t>
  </si>
  <si>
    <t>05 - Interventions réalisées dans un établissement scolaire</t>
  </si>
  <si>
    <t>06 - Interventions réalisées en établissement sanitaire</t>
  </si>
  <si>
    <r>
      <rPr>
        <b/>
        <i/>
        <sz val="11"/>
        <color rgb="FFFF0000"/>
        <rFont val="Calibri"/>
        <family val="2"/>
        <scheme val="minor"/>
      </rPr>
      <t xml:space="preserve">Commentaire d'aide au remplissage  --&gt;  </t>
    </r>
    <r>
      <rPr>
        <b/>
        <i/>
        <sz val="9"/>
        <color rgb="FFFF0000"/>
        <rFont val="Calibri"/>
        <family val="2"/>
        <scheme val="minor"/>
      </rPr>
      <t xml:space="preserve">        </t>
    </r>
  </si>
  <si>
    <r>
      <t>1.4.4</t>
    </r>
    <r>
      <rPr>
        <b/>
        <sz val="9"/>
        <color theme="4" tint="-0.499984740745262"/>
        <rFont val="Times New Roman"/>
        <family val="1"/>
      </rPr>
      <t xml:space="preserve">         </t>
    </r>
    <r>
      <rPr>
        <b/>
        <sz val="9"/>
        <color theme="4" tint="-0.499984740745262"/>
        <rFont val="Calibri"/>
        <family val="2"/>
        <scheme val="minor"/>
      </rPr>
      <t xml:space="preserve">Parmi les personnes accompagnées, quel est le motif principal de la demande 
</t>
    </r>
    <r>
      <rPr>
        <b/>
        <sz val="9"/>
        <color theme="7" tint="-0.249977111117893"/>
        <rFont val="Calibri"/>
        <family val="2"/>
        <scheme val="minor"/>
      </rPr>
      <t>(le total indiqué dans ce tableau doit correspondre au nombre de personnes accompagnées saisi en 1.1 )</t>
    </r>
  </si>
  <si>
    <r>
      <t xml:space="preserve">Adultes
</t>
    </r>
    <r>
      <rPr>
        <b/>
        <sz val="9"/>
        <color theme="7" tint="-0.249977111117893"/>
        <rFont val="Calibri"/>
        <family val="2"/>
        <scheme val="minor"/>
      </rPr>
      <t xml:space="preserve">(le total indiqué dans ce tableau doit correspondre au nombre de personnes </t>
    </r>
    <r>
      <rPr>
        <b/>
        <u/>
        <sz val="9"/>
        <color theme="7" tint="-0.249977111117893"/>
        <rFont val="Calibri"/>
        <family val="2"/>
        <scheme val="minor"/>
      </rPr>
      <t>ayant 18 ans ou plus</t>
    </r>
    <r>
      <rPr>
        <b/>
        <sz val="9"/>
        <color theme="7" tint="-0.249977111117893"/>
        <rFont val="Calibri"/>
        <family val="2"/>
        <scheme val="minor"/>
      </rPr>
      <t xml:space="preserve"> en 1.3)</t>
    </r>
  </si>
  <si>
    <r>
      <t xml:space="preserve">Enfants
</t>
    </r>
    <r>
      <rPr>
        <b/>
        <sz val="9"/>
        <color theme="7" tint="-0.249977111117893"/>
        <rFont val="Calibri"/>
        <family val="2"/>
        <scheme val="minor"/>
      </rPr>
      <t xml:space="preserve">(le total indiqué dans ce tableau doit correspondre au nombre de personnes </t>
    </r>
    <r>
      <rPr>
        <b/>
        <u/>
        <sz val="9"/>
        <color theme="7" tint="-0.249977111117893"/>
        <rFont val="Calibri"/>
        <family val="2"/>
        <scheme val="minor"/>
      </rPr>
      <t>ayant moins de 18 ans</t>
    </r>
    <r>
      <rPr>
        <b/>
        <sz val="9"/>
        <color theme="7" tint="-0.249977111117893"/>
        <rFont val="Calibri"/>
        <family val="2"/>
        <scheme val="minor"/>
      </rPr>
      <t xml:space="preserve"> en 1.3)</t>
    </r>
  </si>
  <si>
    <r>
      <t xml:space="preserve">Enfants
</t>
    </r>
    <r>
      <rPr>
        <b/>
        <sz val="9"/>
        <color theme="7" tint="-0.249977111117893"/>
        <rFont val="Calibri"/>
        <family val="2"/>
        <scheme val="minor"/>
      </rPr>
      <t xml:space="preserve">(le total indiqué dans ce tableau doit correspondre au nombre de personnes </t>
    </r>
    <r>
      <rPr>
        <b/>
        <u/>
        <sz val="9"/>
        <color theme="7" tint="-0.249977111117893"/>
        <rFont val="Calibri"/>
        <family val="2"/>
        <scheme val="minor"/>
      </rPr>
      <t>ayant moins de 18 an</t>
    </r>
    <r>
      <rPr>
        <b/>
        <sz val="9"/>
        <color theme="7" tint="-0.249977111117893"/>
        <rFont val="Calibri"/>
        <family val="2"/>
        <scheme val="minor"/>
      </rPr>
      <t xml:space="preserve">s en 1.3) </t>
    </r>
  </si>
  <si>
    <r>
      <t xml:space="preserve">Adultes
</t>
    </r>
    <r>
      <rPr>
        <b/>
        <sz val="9"/>
        <color theme="7" tint="-0.249977111117893"/>
        <rFont val="Calibri"/>
        <family val="2"/>
        <scheme val="minor"/>
      </rPr>
      <t xml:space="preserve">(le total indiqué dans ce tableau doit correspondre au nombre de personnes </t>
    </r>
    <r>
      <rPr>
        <b/>
        <u/>
        <sz val="9"/>
        <color theme="7" tint="-0.249977111117893"/>
        <rFont val="Calibri"/>
        <family val="2"/>
        <scheme val="minor"/>
      </rPr>
      <t xml:space="preserve">ayant 18 ans ou plus </t>
    </r>
    <r>
      <rPr>
        <b/>
        <sz val="9"/>
        <color theme="7" tint="-0.249977111117893"/>
        <rFont val="Calibri"/>
        <family val="2"/>
        <scheme val="minor"/>
      </rPr>
      <t>en 1.3)</t>
    </r>
  </si>
  <si>
    <r>
      <t xml:space="preserve">2.1.2      Les motifs de non-accompagnement
</t>
    </r>
    <r>
      <rPr>
        <b/>
        <sz val="9"/>
        <color theme="7" tint="-0.249977111117893"/>
        <rFont val="Calibri"/>
        <family val="2"/>
        <scheme val="minor"/>
      </rPr>
      <t xml:space="preserve">(le total indiqué dans ce tableau doit correspondre </t>
    </r>
    <r>
      <rPr>
        <b/>
        <u/>
        <sz val="9"/>
        <color theme="7" tint="-0.249977111117893"/>
        <rFont val="Calibri"/>
        <family val="2"/>
        <scheme val="minor"/>
      </rPr>
      <t>au nombre de situations non-accompagnées</t>
    </r>
    <r>
      <rPr>
        <b/>
        <sz val="9"/>
        <color theme="7" tint="-0.249977111117893"/>
        <rFont val="Calibri"/>
        <family val="2"/>
        <scheme val="minor"/>
      </rPr>
      <t xml:space="preserve"> saisi en 2.1.1)</t>
    </r>
  </si>
  <si>
    <r>
      <t xml:space="preserve">2.3  L’activité réelle                                                                                       </t>
    </r>
    <r>
      <rPr>
        <b/>
        <sz val="10"/>
        <color rgb="FFFF0000"/>
        <rFont val="Calibri"/>
        <family val="2"/>
        <scheme val="minor"/>
      </rPr>
      <t>Définition de l'acte</t>
    </r>
  </si>
  <si>
    <r>
      <t xml:space="preserve">Date d'ouverture du PCPE </t>
    </r>
    <r>
      <rPr>
        <b/>
        <sz val="8"/>
        <color theme="4" tint="-0.499984740745262"/>
        <rFont val="Calibri"/>
        <family val="2"/>
        <scheme val="minor"/>
      </rPr>
      <t>(JJ/MM/AAAA)</t>
    </r>
  </si>
  <si>
    <r>
      <t xml:space="preserve">Année de référence des données saisies </t>
    </r>
    <r>
      <rPr>
        <b/>
        <sz val="8"/>
        <color theme="4" tint="-0.499984740745262"/>
        <rFont val="Calibri"/>
        <family val="2"/>
        <scheme val="minor"/>
      </rPr>
      <t>(JJ/MM/AAAA)</t>
    </r>
  </si>
  <si>
    <t>PCPE Trait d'Union</t>
  </si>
  <si>
    <t>métropole de Lyon</t>
  </si>
  <si>
    <t>* Coordonner et suivre le parcours de la personne avec la garantie de la qualité et de la spécificité des prestations délivrées
* Formaliser, dans le cadre d’un plan personnalisé de scolarisation, validé parla MDMPH, un projet personnel d’accompagnement fondé sur l’évaluation fonctionnelle des difficultés de l’enfant et de sa famille
* Repérer les besoins et les ressources, notamment libérales et familiales en proximité du domicile des usagers en Métropole de Lyon
* Coordonner les interventions des professionnels ou autres dispositifs de santé ou médico-sociaux pour la continuité du parcours dans une visée inclusive</t>
  </si>
  <si>
    <t>évalution des besoins , coordination des accompagnements, prestations direct de guidance parentale et de guidance professionnelle.</t>
  </si>
  <si>
    <t xml:space="preserve"> Les Primevères</t>
  </si>
  <si>
    <t>IDV</t>
  </si>
  <si>
    <t xml:space="preserve">6 Impasse des Jardins </t>
  </si>
  <si>
    <t>69009</t>
  </si>
  <si>
    <t>Lyon</t>
  </si>
  <si>
    <t>primeveres@irsam.fr</t>
  </si>
  <si>
    <t>IRSAM</t>
  </si>
  <si>
    <t xml:space="preserve">Le PCPE accompagne jusqu'au 20 ans. </t>
  </si>
  <si>
    <t>PCPE administré par les Primevères mais co-porté par 10 associations partenaire lors de la rédaction de la réponse à l'appel à projet qui ont conventionné (AAA, Séame Autisme, E=MCDys, CRA, CEDA, ARHM, ADAPEI 69, OVE, PEP 69)                                                                           Extension d'agrément donnée et effective en juillet 2021 pour 10 places supplémentaires.</t>
  </si>
  <si>
    <t xml:space="preserve">19 - Autres / Précisez : déménagement pour ESMS pays frontalier </t>
  </si>
  <si>
    <t>Beaucoup d'appels sur le debut de l'année 2021. Le PCPE Trait d'Union est connu des partenaires qui nous orientent beaucoup de situations. Travaille de réorientation sur les autres PCPE qui correspondent au secteur pour les nouvelles demandes en donnnant les coordonnées aux familles et au partenaires et en alertant les coordonnateurs des autres PCPE sur ces demandes (en plus de les inscrires sur nos listes).</t>
  </si>
  <si>
    <t>08 - Autres / Précisez : prestations externalisées</t>
  </si>
  <si>
    <t>05 - Autres Préciser : orthophoniste</t>
  </si>
  <si>
    <t>Autisme de 0 à 20 ans</t>
  </si>
  <si>
    <t>08 - Centres ressources / Précisez : Centre Ressource Autisme</t>
  </si>
  <si>
    <t>15 - Autres / Précisez : MDMPH</t>
  </si>
  <si>
    <t>Rencontre de CAMSP pour présentation du PCPE pour une prise de relais de leur accompagnement.                                                                         Rencontre de service de pédopscyhiatrie et CMP pour évoquer le partenariat possible.                                                                                                 Participation à divers espaces publics pour communiquer sur les missions PCPE (formation dans le médico-social, formation des AESH, soirée débat courte échelle,...)</t>
  </si>
  <si>
    <t>07 - Interventions réalisées dans d'autres lieux / Preciser: Cabinet libérale, Centre de Loisirs</t>
  </si>
  <si>
    <t xml:space="preserve">L’équipe du PCPE a pu rencontrer quelques difficultés concernant la réalisation de ces missions et notamment :
• Lien avec le sanitaire : les CMP et hôpitaux de jour.
• La durée du traitement MDPH (le PCPE a vocation de rester que 18 mois)
• La difficulté à organiser les réunions de projets dans le temps imparti
</t>
  </si>
  <si>
    <t>Notre extension d'agrément a été mis en œuvre en septembre 2021. De ce fait, nous avons progressiveemnt augmenté notre capacité de suivi (passage de 30 à 35 sur 4 mois)</t>
  </si>
  <si>
    <t xml:space="preserve">Nous pouvons expliquer cette agmentation de la durée d'accompagnement par rapport à l'année denrière du fait de suivre un plus grand nombre d'enfants en attente de place en IME et pour lesquels le soutien du service (comme seul représentant du médico-social) est important pour la famille.                                                         Une autre hypothèse est faite autour de la cirse sanitaire. Cette dernière à limiter/retarder les possibiltés d'accueils et de suivis tant dans le champs de l'éducation nationale que dans celui des autres structures de droit commun.                                                 </t>
  </si>
  <si>
    <t>L'activité prévisionnelle correspond à deux actes minimum par jeunes suivis et par semaine d'ouverture du PCPE. Deplus, l'extension d'agrément n'ayant été opéré qu'en court d'année, nous nous basons sur une file active de 35 jeunes et non 40 (soit 35 jeunes x 2 actes x 42 semaines; En sachant que nous n'accompagnons pas les 35 jeunes sur l'année mais bien sur une file active, une baisse de 10% est calculée).</t>
  </si>
  <si>
    <t xml:space="preserve"> Nous sommes vraiment attentifs au suivi de l'activité dans notre outils dédié à cela (Dossier Informatisé de l'Usager). Cet outil nous permet de faire un lien très important entre les professionnels du service mais il nous sert aussi à noter quelles prestations sont réalisées pour chacun des suivis. Nous le faisons évoluer chaque année pour être de plus en plus précis dans notre méthode de décompte.  Ce rapport d'activité ne nous permet pas de mettre en évidence le temps passé par l'équipe à soutenir les familles et partenaires qui sollicitent une admission au PCPE auquelle nous ne pouvons pas répondre. La pilote travaille en partenairait avec les autres PCPE ou service pour essayer d'apporter une réponse aux personnes qui sollicitent une admission.</t>
  </si>
  <si>
    <t>24 - Autres Préciser : coordonnateur de parcours/pilote</t>
  </si>
  <si>
    <t>Le nombre d'actes est cohérent avec la répartition des postes (en ETP). La pilote du sevrice est aussi coordonnatrice de parcours. Son poste n'apparaisssant pas dans la liste ci-dessus, il a été rajouter dans autres.</t>
  </si>
  <si>
    <t>N'ayant pas les outils déployés pour calculer ces paramètres, nous avons appliqués un ratio pour les prestations des professionnels en faisant une moyenne grace à des éléments tirés d'une semaine type (ex:  pour une semaine type, l'éducatrice réalise environ 70% de ses prestations à l'école, 30% dans nos locaux, . Ce travail est généralisé pour tous les professionnels du service).</t>
  </si>
  <si>
    <t>Nous prenons ici en compte comme paramètre le nombre de situations accompagnées et non le nombre d'actes. De ce fait, pour chacune de ces situations, nous indiquons les 2 principales actions menées auprès des aidants.</t>
  </si>
  <si>
    <t xml:space="preserve">RETOURS DES FAMILLES: Le PCPE Trait d’Union peut remplir une fonction de médiateur en légitimant la famille auprès des professionnels des structures de droit commun, notamment l'école.
Les principaux retours des familles ont été sur la formation des professionnels du PCPE à l’écoute attentive, une légitimité reconnue en tant que parents et une expertise de l’autisme facilitant le dialogue.                                                                                                       Les parents mettent en parallèle leur vécu en tant qu’individu et parents d’enfants autistes ;                                                                                           Le PCPE a été pour eux le premier lieu d’écoute dans un parcours parsemé d’embuche dans le milieu ordinaire. Face à ces servitudes et ces empêchements, les parents ont trouvé dans le PCPE Trait d’Union un soutien, une guidance et une aide. Il fait le pont entre les parents et les professionnels. Il renforce le rôle des parents comme acteurs du parcours de leur enfant. Il les met en capacité de se responsabiliser quant à la trajectoire de leur enfant et leur apporte des marques de reconnaissance sur leur compétence parentale.                                                                                            PERSPECTIVES: L'équipe réfléchit pour trouver des outils  permettant à l'enfant, adolescent ou le jeune adulte de pouvoir lui aussi avoir les moyens d'exprimer les bénéfices de l'accompagnement du PCPE à leur niveau.                                                                                                   Une nouvelle enquète de satisfaction a été produite en cours d'année. Les resultats de cette dernière seront exploitables pour le prochain rapport d'activité.                                                           </t>
  </si>
  <si>
    <t>Ce critère, ajouté pour cette année dans la rapport d'activité, est très interessant. Il permet de se pencher sur un versant plus qualitatif. En revanche, il reste très subjectif. La pilote en partenariat avec d'autres représentants de PCPE de la région, va engager un travail sur cette thématique de l'impact de l'action du PCPE (aussi bien auprès des aidants qu'au niveau des professionnels). L'idée est de réfléchir à des supports pour travailler autours de cette question.</t>
  </si>
  <si>
    <t>Le travail de conventionnement avec la MDMPH a été amorcé de manière collectove en inter PCPE TSA sur la métropole. Il n'y a pas de conventionnement formalisé prévu pour le moment. En revanche, un travail de partenariat avec des rencontres régulières a été prévu dans ce cadre.</t>
  </si>
  <si>
    <t>La pilote du PCPE est aussi pilote d'un autre dispositif porté par l'IRSAM à 20% (EMAS).                                                                                               L'extension du dispositif et le rédéploiement des moyens a permis de flécher un 0,5 ETP d'éducateur spécialisé pour assurer des missions de guidance porfessionnelle dans les écoles que nous avions du mal à couvrir et pour lesquelles il y avait un fort besoin.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</si>
</sst>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 &quot;000&quot; &quot;000&quot; &quot;0"/>
    <numFmt numFmtId="165" formatCode="mm/yyyy"/>
  </numFmts>
  <fonts count="4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0"/>
      <name val="Calibri"/>
      <family val="2"/>
      <scheme val="minor"/>
    </font>
    <font>
      <b/>
      <sz val="11"/>
      <color theme="0"/>
      <name val="Calibri"/>
      <family val="2"/>
      <scheme val="minor"/>
    </font>
    <font>
      <b/>
      <sz val="10"/>
      <color theme="4" tint="-0.499984740745262"/>
      <name val="Calibri"/>
      <family val="2"/>
      <scheme val="minor"/>
    </font>
    <font>
      <b/>
      <sz val="12"/>
      <color theme="0"/>
      <name val="Calibri"/>
      <family val="2"/>
      <scheme val="minor"/>
    </font>
    <font>
      <b/>
      <sz val="9"/>
      <color theme="4" tint="-0.499984740745262"/>
      <name val="Calibri"/>
      <family val="2"/>
      <scheme val="minor"/>
    </font>
    <font>
      <b/>
      <sz val="7"/>
      <color theme="0"/>
      <name val="Times New Roman"/>
      <family val="1"/>
    </font>
    <font>
      <b/>
      <i/>
      <sz val="10"/>
      <color theme="0"/>
      <name val="Calibri"/>
      <family val="2"/>
      <scheme val="minor"/>
    </font>
    <font>
      <b/>
      <i/>
      <sz val="11"/>
      <color theme="0"/>
      <name val="Calibri"/>
      <family val="2"/>
      <scheme val="minor"/>
    </font>
    <font>
      <b/>
      <sz val="9"/>
      <color theme="4" tint="-0.499984740745262"/>
      <name val="Times New Roman"/>
      <family val="1"/>
    </font>
    <font>
      <b/>
      <sz val="9"/>
      <color theme="9" tint="-0.499984740745262"/>
      <name val="Calibri"/>
      <family val="2"/>
      <scheme val="minor"/>
    </font>
    <font>
      <b/>
      <sz val="10"/>
      <color rgb="FF000000"/>
      <name val="Calibri"/>
      <family val="2"/>
      <scheme val="minor"/>
    </font>
    <font>
      <b/>
      <sz val="9"/>
      <color rgb="FF006666"/>
      <name val="Calibri"/>
      <family val="2"/>
      <scheme val="minor"/>
    </font>
    <font>
      <b/>
      <sz val="10"/>
      <color rgb="FF222B35"/>
      <name val="Calibri"/>
      <family val="2"/>
      <scheme val="minor"/>
    </font>
    <font>
      <b/>
      <sz val="9"/>
      <color rgb="FF222B35"/>
      <name val="Calibri"/>
      <family val="2"/>
      <scheme val="minor"/>
    </font>
    <font>
      <sz val="8"/>
      <color theme="1"/>
      <name val="Calibri"/>
      <family val="2"/>
      <scheme val="minor"/>
    </font>
    <font>
      <sz val="8"/>
      <name val="Calibri"/>
      <family val="2"/>
      <scheme val="minor"/>
    </font>
    <font>
      <b/>
      <sz val="8"/>
      <color theme="1"/>
      <name val="Calibri"/>
      <family val="2"/>
      <scheme val="minor"/>
    </font>
    <font>
      <sz val="11"/>
      <color theme="0"/>
      <name val="Calibri"/>
      <family val="2"/>
      <scheme val="minor"/>
    </font>
    <font>
      <b/>
      <i/>
      <sz val="11"/>
      <color rgb="FFFFC000"/>
      <name val="Calibri"/>
      <family val="2"/>
      <scheme val="minor"/>
    </font>
    <font>
      <sz val="9"/>
      <color indexed="81"/>
      <name val="Tahoma"/>
      <family val="2"/>
    </font>
    <font>
      <b/>
      <sz val="9"/>
      <color indexed="81"/>
      <name val="Tahoma"/>
      <family val="2"/>
    </font>
    <font>
      <b/>
      <u/>
      <sz val="11"/>
      <color theme="0"/>
      <name val="Calibri"/>
      <family val="2"/>
      <scheme val="minor"/>
    </font>
    <font>
      <b/>
      <u/>
      <sz val="9"/>
      <color theme="4" tint="-0.499984740745262"/>
      <name val="Calibri"/>
      <family val="2"/>
      <scheme val="minor"/>
    </font>
    <font>
      <b/>
      <u/>
      <sz val="9"/>
      <color theme="9" tint="-0.499984740745262"/>
      <name val="Calibri"/>
      <family val="2"/>
      <scheme val="minor"/>
    </font>
    <font>
      <b/>
      <sz val="10"/>
      <color theme="1"/>
      <name val="Calibri"/>
      <family val="2"/>
      <scheme val="minor"/>
    </font>
    <font>
      <sz val="9"/>
      <name val="Calibri"/>
      <family val="2"/>
      <scheme val="minor"/>
    </font>
    <font>
      <sz val="8"/>
      <color rgb="FF000000"/>
      <name val="Segoe UI"/>
      <family val="2"/>
    </font>
    <font>
      <b/>
      <sz val="11"/>
      <name val="Calibri"/>
      <family val="2"/>
      <scheme val="minor"/>
    </font>
    <font>
      <b/>
      <i/>
      <sz val="9"/>
      <color theme="1"/>
      <name val="Calibri"/>
      <family val="2"/>
      <scheme val="minor"/>
    </font>
    <font>
      <b/>
      <sz val="8"/>
      <color theme="0"/>
      <name val="Calibri"/>
      <family val="2"/>
      <scheme val="minor"/>
    </font>
    <font>
      <b/>
      <sz val="8"/>
      <color theme="4" tint="-0.499984740745262"/>
      <name val="Calibri"/>
      <family val="2"/>
      <scheme val="minor"/>
    </font>
    <font>
      <b/>
      <sz val="9"/>
      <color rgb="FFFFC000"/>
      <name val="Calibri"/>
      <family val="2"/>
      <scheme val="minor"/>
    </font>
    <font>
      <b/>
      <sz val="11"/>
      <color rgb="FFFFC000"/>
      <name val="Calibri"/>
      <family val="2"/>
      <scheme val="minor"/>
    </font>
    <font>
      <b/>
      <sz val="9"/>
      <name val="Calibri"/>
      <family val="2"/>
      <scheme val="minor"/>
    </font>
    <font>
      <b/>
      <sz val="9"/>
      <color theme="7" tint="-0.249977111117893"/>
      <name val="Calibri"/>
      <family val="2"/>
      <scheme val="minor"/>
    </font>
    <font>
      <b/>
      <sz val="10"/>
      <color rgb="FFFFC000"/>
      <name val="Calibri"/>
      <family val="2"/>
      <scheme val="minor"/>
    </font>
    <font>
      <sz val="11"/>
      <name val="Calibri"/>
      <family val="2"/>
      <scheme val="minor"/>
    </font>
    <font>
      <b/>
      <i/>
      <sz val="9"/>
      <color rgb="FFFF0000"/>
      <name val="Calibri"/>
      <family val="2"/>
      <scheme val="minor"/>
    </font>
    <font>
      <b/>
      <i/>
      <sz val="11"/>
      <color rgb="FFFF0000"/>
      <name val="Calibri"/>
      <family val="2"/>
      <scheme val="minor"/>
    </font>
    <font>
      <i/>
      <sz val="9"/>
      <color indexed="81"/>
      <name val="Tahoma"/>
      <family val="2"/>
    </font>
    <font>
      <b/>
      <u/>
      <sz val="9"/>
      <color theme="7" tint="-0.249977111117893"/>
      <name val="Calibri"/>
      <family val="2"/>
      <scheme val="minor"/>
    </font>
    <font>
      <b/>
      <u/>
      <sz val="9"/>
      <color indexed="81"/>
      <name val="Tahoma"/>
      <family val="2"/>
    </font>
    <font>
      <b/>
      <sz val="10"/>
      <color rgb="FFFF0000"/>
      <name val="Calibri"/>
      <family val="2"/>
      <scheme val="minor"/>
    </font>
    <font>
      <b/>
      <sz val="9"/>
      <color theme="0"/>
      <name val="Calibri"/>
      <family val="2"/>
      <scheme val="minor"/>
    </font>
  </fonts>
  <fills count="22">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DDECFF"/>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rgb="FF43682A"/>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ACB9CA"/>
        <bgColor indexed="64"/>
      </patternFill>
    </fill>
    <fill>
      <patternFill patternType="solid">
        <fgColor rgb="FF006666"/>
        <bgColor indexed="64"/>
      </patternFill>
    </fill>
    <fill>
      <patternFill patternType="solid">
        <fgColor rgb="FF009999"/>
        <bgColor indexed="64"/>
      </patternFill>
    </fill>
    <fill>
      <patternFill patternType="solid">
        <fgColor rgb="FFB3FFFF"/>
        <bgColor indexed="64"/>
      </patternFill>
    </fill>
    <fill>
      <patternFill patternType="solid">
        <fgColor rgb="FF222B35"/>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auto="1"/>
      </left>
      <right/>
      <top style="medium">
        <color auto="1"/>
      </top>
      <bottom style="hair">
        <color theme="0" tint="-0.24994659260841701"/>
      </bottom>
      <diagonal/>
    </border>
    <border>
      <left/>
      <right style="medium">
        <color auto="1"/>
      </right>
      <top style="medium">
        <color auto="1"/>
      </top>
      <bottom style="hair">
        <color theme="0" tint="-0.24994659260841701"/>
      </bottom>
      <diagonal/>
    </border>
    <border>
      <left style="medium">
        <color auto="1"/>
      </left>
      <right/>
      <top style="hair">
        <color theme="0" tint="-0.24994659260841701"/>
      </top>
      <bottom style="hair">
        <color theme="0" tint="-0.24994659260841701"/>
      </bottom>
      <diagonal/>
    </border>
    <border>
      <left/>
      <right style="medium">
        <color auto="1"/>
      </right>
      <top style="hair">
        <color theme="0" tint="-0.24994659260841701"/>
      </top>
      <bottom style="hair">
        <color theme="0" tint="-0.24994659260841701"/>
      </bottom>
      <diagonal/>
    </border>
    <border>
      <left style="medium">
        <color auto="1"/>
      </left>
      <right/>
      <top style="hair">
        <color theme="0" tint="-0.24994659260841701"/>
      </top>
      <bottom style="medium">
        <color auto="1"/>
      </bottom>
      <diagonal/>
    </border>
    <border>
      <left/>
      <right style="medium">
        <color auto="1"/>
      </right>
      <top style="hair">
        <color theme="0" tint="-0.24994659260841701"/>
      </top>
      <bottom style="medium">
        <color auto="1"/>
      </bottom>
      <diagonal/>
    </border>
    <border>
      <left/>
      <right/>
      <top style="medium">
        <color indexed="64"/>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style="medium">
        <color indexed="64"/>
      </bottom>
      <diagonal/>
    </border>
    <border>
      <left style="hair">
        <color theme="0" tint="-0.24994659260841701"/>
      </left>
      <right style="medium">
        <color auto="1"/>
      </right>
      <top style="medium">
        <color auto="1"/>
      </top>
      <bottom style="hair">
        <color theme="0" tint="-0.24994659260841701"/>
      </bottom>
      <diagonal/>
    </border>
    <border>
      <left style="hair">
        <color theme="0" tint="-0.24994659260841701"/>
      </left>
      <right style="medium">
        <color auto="1"/>
      </right>
      <top style="hair">
        <color theme="0" tint="-0.24994659260841701"/>
      </top>
      <bottom style="hair">
        <color theme="0" tint="-0.24994659260841701"/>
      </bottom>
      <diagonal/>
    </border>
    <border>
      <left style="hair">
        <color theme="0" tint="-0.24994659260841701"/>
      </left>
      <right style="medium">
        <color auto="1"/>
      </right>
      <top/>
      <bottom/>
      <diagonal/>
    </border>
    <border>
      <left style="hair">
        <color theme="0" tint="-0.24994659260841701"/>
      </left>
      <right style="medium">
        <color auto="1"/>
      </right>
      <top/>
      <bottom style="hair">
        <color theme="0" tint="-0.24994659260841701"/>
      </bottom>
      <diagonal/>
    </border>
    <border>
      <left/>
      <right/>
      <top/>
      <bottom style="hair">
        <color theme="0" tint="-0.24994659260841701"/>
      </bottom>
      <diagonal/>
    </border>
    <border>
      <left style="medium">
        <color auto="1"/>
      </left>
      <right/>
      <top style="hair">
        <color theme="0" tint="-0.24994659260841701"/>
      </top>
      <bottom/>
      <diagonal/>
    </border>
    <border>
      <left/>
      <right/>
      <top style="hair">
        <color theme="0" tint="-0.24994659260841701"/>
      </top>
      <bottom/>
      <diagonal/>
    </border>
    <border>
      <left style="medium">
        <color indexed="64"/>
      </left>
      <right/>
      <top/>
      <bottom style="thin">
        <color indexed="64"/>
      </bottom>
      <diagonal/>
    </border>
    <border>
      <left/>
      <right/>
      <top/>
      <bottom style="thin">
        <color indexed="64"/>
      </bottom>
      <diagonal/>
    </border>
    <border>
      <left/>
      <right/>
      <top style="hair">
        <color theme="0" tint="-0.24994659260841701"/>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hair">
        <color theme="0" tint="-0.24994659260841701"/>
      </bottom>
      <diagonal/>
    </border>
    <border>
      <left style="hair">
        <color theme="0" tint="-0.24994659260841701"/>
      </left>
      <right style="medium">
        <color auto="1"/>
      </right>
      <top style="thin">
        <color indexed="64"/>
      </top>
      <bottom/>
      <diagonal/>
    </border>
    <border>
      <left/>
      <right style="medium">
        <color auto="1"/>
      </right>
      <top style="hair">
        <color theme="0" tint="-0.24994659260841701"/>
      </top>
      <bottom/>
      <diagonal/>
    </border>
    <border>
      <left style="hair">
        <color theme="0" tint="-0.24994659260841701"/>
      </left>
      <right style="medium">
        <color auto="1"/>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theme="0" tint="-0.24994659260841701"/>
      </bottom>
      <diagonal/>
    </border>
    <border>
      <left/>
      <right style="medium">
        <color auto="1"/>
      </right>
      <top style="thin">
        <color indexed="64"/>
      </top>
      <bottom style="hair">
        <color theme="0" tint="-0.24994659260841701"/>
      </bottom>
      <diagonal/>
    </border>
    <border>
      <left style="hair">
        <color theme="0" tint="-0.24994659260841701"/>
      </left>
      <right style="medium">
        <color auto="1"/>
      </right>
      <top style="hair">
        <color theme="0" tint="-0.2499465926084170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theme="0" tint="-0.24994659260841701"/>
      </bottom>
      <diagonal/>
    </border>
    <border>
      <left style="medium">
        <color auto="1"/>
      </left>
      <right/>
      <top/>
      <bottom style="hair">
        <color theme="0" tint="-0.24994659260841701"/>
      </bottom>
      <diagonal/>
    </border>
    <border>
      <left style="hair">
        <color theme="0" tint="-0.24994659260841701"/>
      </left>
      <right style="medium">
        <color auto="1"/>
      </right>
      <top style="medium">
        <color auto="1"/>
      </top>
      <bottom/>
      <diagonal/>
    </border>
    <border>
      <left/>
      <right style="thin">
        <color indexed="64"/>
      </right>
      <top style="hair">
        <color theme="0" tint="-0.24994659260841701"/>
      </top>
      <bottom style="hair">
        <color theme="0" tint="-0.24994659260841701"/>
      </bottom>
      <diagonal/>
    </border>
    <border>
      <left/>
      <right style="thin">
        <color indexed="64"/>
      </right>
      <top style="hair">
        <color theme="0" tint="-0.24994659260841701"/>
      </top>
      <bottom/>
      <diagonal/>
    </border>
    <border>
      <left/>
      <right style="thin">
        <color indexed="64"/>
      </right>
      <top/>
      <bottom style="hair">
        <color theme="0" tint="-0.24994659260841701"/>
      </bottom>
      <diagonal/>
    </border>
    <border>
      <left/>
      <right style="thin">
        <color indexed="64"/>
      </right>
      <top style="hair">
        <color theme="0" tint="-0.24994659260841701"/>
      </top>
      <bottom style="thin">
        <color indexed="64"/>
      </bottom>
      <diagonal/>
    </border>
    <border>
      <left/>
      <right style="thin">
        <color indexed="64"/>
      </right>
      <top style="medium">
        <color indexed="64"/>
      </top>
      <bottom style="hair">
        <color theme="0" tint="-0.24994659260841701"/>
      </bottom>
      <diagonal/>
    </border>
    <border>
      <left/>
      <right style="thin">
        <color indexed="64"/>
      </right>
      <top style="hair">
        <color theme="0" tint="-0.2499465926084170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theme="0" tint="-0.24994659260841701"/>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rgb="FF0000FF"/>
      </left>
      <right style="thin">
        <color rgb="FF0000FF"/>
      </right>
      <top style="thin">
        <color rgb="FF0000FF"/>
      </top>
      <bottom style="thin">
        <color rgb="FF0000FF"/>
      </bottom>
      <diagonal/>
    </border>
  </borders>
  <cellStyleXfs count="2">
    <xf numFmtId="0" fontId="0" fillId="0" borderId="0"/>
    <xf numFmtId="9" fontId="1" fillId="0" borderId="0" applyFont="0" applyFill="0" applyBorder="0" applyAlignment="0" applyProtection="0"/>
  </cellStyleXfs>
  <cellXfs count="331">
    <xf numFmtId="0" fontId="0" fillId="0" borderId="0" xfId="0"/>
    <xf numFmtId="0" fontId="0" fillId="0" borderId="0" xfId="0" applyFill="1"/>
    <xf numFmtId="0" fontId="5" fillId="4" borderId="8" xfId="0" applyFont="1" applyFill="1" applyBorder="1"/>
    <xf numFmtId="0" fontId="5" fillId="4" borderId="6" xfId="0" applyFont="1" applyFill="1" applyBorder="1"/>
    <xf numFmtId="0" fontId="18" fillId="0" borderId="0" xfId="0" applyFont="1" applyFill="1" applyAlignment="1">
      <alignment vertical="center"/>
    </xf>
    <xf numFmtId="0" fontId="0" fillId="0" borderId="0" xfId="0" applyProtection="1">
      <protection locked="0"/>
    </xf>
    <xf numFmtId="14" fontId="2" fillId="0" borderId="16" xfId="0" applyNumberFormat="1" applyFont="1" applyFill="1" applyBorder="1" applyAlignment="1" applyProtection="1">
      <alignment horizontal="left"/>
      <protection locked="0"/>
    </xf>
    <xf numFmtId="0" fontId="21" fillId="0" borderId="0" xfId="0" applyFont="1" applyFill="1" applyProtection="1">
      <protection hidden="1"/>
    </xf>
    <xf numFmtId="2" fontId="0" fillId="0" borderId="12" xfId="0" applyNumberFormat="1" applyFill="1" applyBorder="1" applyAlignment="1" applyProtection="1">
      <alignment horizontal="left" wrapText="1"/>
      <protection locked="0"/>
    </xf>
    <xf numFmtId="165" fontId="0" fillId="0" borderId="39" xfId="0" applyNumberFormat="1" applyFill="1" applyBorder="1" applyAlignment="1" applyProtection="1">
      <alignment horizontal="left" wrapText="1"/>
      <protection locked="0"/>
    </xf>
    <xf numFmtId="49" fontId="2" fillId="0" borderId="12" xfId="0" applyNumberFormat="1" applyFont="1" applyFill="1" applyBorder="1" applyAlignment="1" applyProtection="1">
      <alignment horizontal="left"/>
      <protection locked="0"/>
    </xf>
    <xf numFmtId="0" fontId="18" fillId="0" borderId="0" xfId="0" applyFont="1" applyFill="1" applyAlignment="1" applyProtection="1">
      <alignment vertical="center"/>
      <protection hidden="1"/>
    </xf>
    <xf numFmtId="0" fontId="18" fillId="0" borderId="0" xfId="0" applyFont="1" applyFill="1" applyAlignment="1" applyProtection="1">
      <protection hidden="1"/>
    </xf>
    <xf numFmtId="0" fontId="18" fillId="0" borderId="0" xfId="0" applyFont="1" applyFill="1" applyProtection="1">
      <protection hidden="1"/>
    </xf>
    <xf numFmtId="0" fontId="20" fillId="0" borderId="0" xfId="0" applyFont="1" applyFill="1" applyAlignment="1" applyProtection="1">
      <alignment horizontal="center" vertical="center"/>
      <protection hidden="1"/>
    </xf>
    <xf numFmtId="0" fontId="0" fillId="0" borderId="0" xfId="0" applyFill="1" applyProtection="1">
      <protection hidden="1"/>
    </xf>
    <xf numFmtId="0" fontId="0" fillId="0" borderId="0" xfId="0" applyFill="1" applyBorder="1" applyAlignment="1" applyProtection="1">
      <protection hidden="1"/>
    </xf>
    <xf numFmtId="0" fontId="0" fillId="0" borderId="0" xfId="0" applyFill="1" applyAlignment="1" applyProtection="1">
      <protection hidden="1"/>
    </xf>
    <xf numFmtId="0" fontId="4" fillId="3" borderId="4"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protection hidden="1"/>
    </xf>
    <xf numFmtId="0" fontId="4" fillId="3" borderId="1"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7" fillId="4" borderId="2" xfId="0" applyFont="1" applyFill="1" applyBorder="1" applyAlignment="1" applyProtection="1">
      <alignment vertical="center"/>
      <protection hidden="1"/>
    </xf>
    <xf numFmtId="0" fontId="0" fillId="0" borderId="0" xfId="0" applyFill="1" applyAlignment="1" applyProtection="1">
      <alignment horizontal="left" vertical="center"/>
      <protection hidden="1"/>
    </xf>
    <xf numFmtId="0" fontId="3" fillId="2" borderId="43" xfId="0" applyFont="1" applyFill="1" applyBorder="1" applyAlignment="1" applyProtection="1">
      <alignment horizontal="justify" vertical="center" wrapText="1"/>
      <protection hidden="1"/>
    </xf>
    <xf numFmtId="0" fontId="0" fillId="0" borderId="0" xfId="0" applyFill="1" applyAlignment="1" applyProtection="1">
      <alignment vertical="center"/>
      <protection hidden="1"/>
    </xf>
    <xf numFmtId="0" fontId="0" fillId="0" borderId="10" xfId="0" applyFill="1" applyBorder="1" applyAlignment="1" applyProtection="1">
      <alignment vertical="center"/>
      <protection hidden="1"/>
    </xf>
    <xf numFmtId="0" fontId="0" fillId="0" borderId="9" xfId="0" applyFill="1" applyBorder="1" applyAlignment="1" applyProtection="1">
      <protection hidden="1"/>
    </xf>
    <xf numFmtId="0" fontId="0" fillId="0" borderId="0" xfId="0" applyFill="1" applyBorder="1" applyProtection="1">
      <protection hidden="1"/>
    </xf>
    <xf numFmtId="0" fontId="0" fillId="0" borderId="39" xfId="0" applyFill="1" applyBorder="1" applyAlignment="1" applyProtection="1">
      <alignment vertical="center"/>
      <protection hidden="1"/>
    </xf>
    <xf numFmtId="0" fontId="18" fillId="0" borderId="0" xfId="0" applyFont="1" applyAlignment="1" applyProtection="1">
      <alignment vertical="center"/>
      <protection hidden="1"/>
    </xf>
    <xf numFmtId="0" fontId="5" fillId="5" borderId="6" xfId="0" applyFont="1" applyFill="1" applyBorder="1" applyAlignment="1" applyProtection="1">
      <alignment horizontal="left" vertical="center" wrapText="1"/>
      <protection hidden="1"/>
    </xf>
    <xf numFmtId="0" fontId="22" fillId="5" borderId="2" xfId="0" applyFont="1" applyFill="1" applyBorder="1" applyAlignment="1" applyProtection="1">
      <alignment horizontal="left" vertical="center" wrapText="1"/>
      <protection hidden="1"/>
    </xf>
    <xf numFmtId="0" fontId="3" fillId="2" borderId="17" xfId="0" applyFont="1" applyFill="1" applyBorder="1" applyAlignment="1" applyProtection="1">
      <alignment horizontal="justify" vertical="center" wrapText="1"/>
      <protection hidden="1"/>
    </xf>
    <xf numFmtId="9" fontId="0" fillId="8" borderId="17" xfId="1" applyFont="1" applyFill="1" applyBorder="1" applyAlignment="1" applyProtection="1">
      <alignment vertical="center"/>
      <protection hidden="1"/>
    </xf>
    <xf numFmtId="0" fontId="3" fillId="2" borderId="18" xfId="0" applyFont="1" applyFill="1" applyBorder="1" applyAlignment="1" applyProtection="1">
      <alignment horizontal="justify" vertical="center" wrapText="1"/>
      <protection hidden="1"/>
    </xf>
    <xf numFmtId="9" fontId="0" fillId="8" borderId="18" xfId="1" applyFont="1" applyFill="1" applyBorder="1" applyAlignment="1" applyProtection="1">
      <alignment vertical="center"/>
      <protection hidden="1"/>
    </xf>
    <xf numFmtId="0" fontId="3" fillId="2" borderId="26" xfId="0" applyFont="1" applyFill="1" applyBorder="1" applyAlignment="1" applyProtection="1">
      <alignment horizontal="justify" vertical="center" wrapText="1"/>
      <protection hidden="1"/>
    </xf>
    <xf numFmtId="9" fontId="0" fillId="8" borderId="29" xfId="1" applyFont="1" applyFill="1" applyBorder="1" applyAlignment="1" applyProtection="1">
      <alignment vertical="center"/>
      <protection hidden="1"/>
    </xf>
    <xf numFmtId="0" fontId="3" fillId="2" borderId="0" xfId="0" applyFont="1" applyFill="1" applyBorder="1" applyAlignment="1" applyProtection="1">
      <alignment horizontal="justify" vertical="center" wrapText="1"/>
      <protection hidden="1"/>
    </xf>
    <xf numFmtId="0" fontId="0" fillId="0" borderId="30" xfId="0" applyFill="1" applyBorder="1" applyAlignment="1" applyProtection="1">
      <protection hidden="1"/>
    </xf>
    <xf numFmtId="0" fontId="0" fillId="0" borderId="31" xfId="0" applyFill="1" applyBorder="1" applyAlignment="1" applyProtection="1">
      <protection hidden="1"/>
    </xf>
    <xf numFmtId="0" fontId="0" fillId="0" borderId="31" xfId="0" applyFill="1" applyBorder="1" applyProtection="1">
      <protection hidden="1"/>
    </xf>
    <xf numFmtId="0" fontId="0" fillId="0" borderId="36" xfId="0" applyFill="1" applyBorder="1" applyProtection="1">
      <protection hidden="1"/>
    </xf>
    <xf numFmtId="0" fontId="3" fillId="2" borderId="32" xfId="0" applyFont="1" applyFill="1" applyBorder="1" applyAlignment="1" applyProtection="1">
      <alignment horizontal="justify" vertical="center" wrapText="1"/>
      <protection hidden="1"/>
    </xf>
    <xf numFmtId="9" fontId="0" fillId="8" borderId="32" xfId="1" applyFont="1" applyFill="1" applyBorder="1" applyAlignment="1" applyProtection="1">
      <alignment vertical="center"/>
      <protection hidden="1"/>
    </xf>
    <xf numFmtId="0" fontId="2" fillId="0" borderId="0" xfId="0" applyFont="1" applyFill="1" applyAlignment="1" applyProtection="1">
      <alignment horizontal="center" vertical="center"/>
      <protection hidden="1"/>
    </xf>
    <xf numFmtId="0" fontId="3" fillId="2" borderId="24" xfId="0" applyFont="1" applyFill="1" applyBorder="1" applyAlignment="1" applyProtection="1">
      <alignment horizontal="justify" vertical="center" wrapText="1"/>
      <protection hidden="1"/>
    </xf>
    <xf numFmtId="9" fontId="0" fillId="8" borderId="24" xfId="1" applyFont="1" applyFill="1" applyBorder="1" applyAlignment="1" applyProtection="1">
      <alignment vertical="center"/>
      <protection hidden="1"/>
    </xf>
    <xf numFmtId="0" fontId="2" fillId="8" borderId="23" xfId="0" applyFont="1" applyFill="1" applyBorder="1" applyAlignment="1" applyProtection="1">
      <alignment horizontal="center" vertical="center"/>
      <protection hidden="1"/>
    </xf>
    <xf numFmtId="9" fontId="0" fillId="8" borderId="26" xfId="1" applyFont="1" applyFill="1" applyBorder="1" applyAlignment="1" applyProtection="1">
      <alignment vertical="center"/>
      <protection hidden="1"/>
    </xf>
    <xf numFmtId="0" fontId="3" fillId="2" borderId="29" xfId="0" applyFont="1" applyFill="1" applyBorder="1" applyAlignment="1" applyProtection="1">
      <alignment horizontal="justify" vertical="center" wrapText="1"/>
      <protection hidden="1"/>
    </xf>
    <xf numFmtId="0" fontId="0" fillId="0" borderId="0" xfId="0" applyFill="1" applyBorder="1" applyAlignment="1" applyProtection="1">
      <alignment horizontal="center"/>
      <protection hidden="1"/>
    </xf>
    <xf numFmtId="0" fontId="18" fillId="21" borderId="0" xfId="0" applyFont="1" applyFill="1" applyAlignment="1" applyProtection="1">
      <alignment vertical="center"/>
      <protection hidden="1"/>
    </xf>
    <xf numFmtId="0" fontId="0" fillId="0" borderId="45" xfId="0" applyFill="1" applyBorder="1" applyAlignment="1" applyProtection="1">
      <protection hidden="1"/>
    </xf>
    <xf numFmtId="0" fontId="0" fillId="0" borderId="32" xfId="0" applyFill="1" applyBorder="1" applyAlignment="1" applyProtection="1">
      <protection hidden="1"/>
    </xf>
    <xf numFmtId="0" fontId="0" fillId="0" borderId="32" xfId="0" applyFill="1" applyBorder="1" applyProtection="1">
      <protection hidden="1"/>
    </xf>
    <xf numFmtId="0" fontId="0" fillId="0" borderId="40" xfId="0" applyFill="1" applyBorder="1" applyProtection="1">
      <protection hidden="1"/>
    </xf>
    <xf numFmtId="0" fontId="2" fillId="0" borderId="8"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protection hidden="1"/>
    </xf>
    <xf numFmtId="0" fontId="0" fillId="0" borderId="24" xfId="0" applyFill="1" applyBorder="1" applyProtection="1">
      <protection hidden="1"/>
    </xf>
    <xf numFmtId="0" fontId="0" fillId="0" borderId="39" xfId="0" applyFill="1" applyBorder="1" applyProtection="1">
      <protection hidden="1"/>
    </xf>
    <xf numFmtId="0" fontId="5" fillId="11" borderId="6" xfId="0" applyFont="1" applyFill="1" applyBorder="1" applyAlignment="1" applyProtection="1">
      <alignment horizontal="left" vertical="center" wrapText="1"/>
      <protection hidden="1"/>
    </xf>
    <xf numFmtId="0" fontId="5" fillId="11" borderId="2" xfId="0" applyFont="1" applyFill="1" applyBorder="1" applyAlignment="1" applyProtection="1">
      <alignment horizontal="left" vertical="center" wrapText="1"/>
      <protection hidden="1"/>
    </xf>
    <xf numFmtId="0" fontId="5" fillId="3" borderId="2" xfId="0" applyFont="1" applyFill="1" applyBorder="1" applyAlignment="1" applyProtection="1">
      <alignment horizontal="left" vertical="center" wrapText="1"/>
      <protection hidden="1"/>
    </xf>
    <xf numFmtId="0" fontId="5" fillId="3" borderId="7" xfId="0" applyFont="1" applyFill="1" applyBorder="1" applyAlignment="1" applyProtection="1">
      <alignment horizontal="center" vertical="center" wrapText="1"/>
      <protection hidden="1"/>
    </xf>
    <xf numFmtId="0" fontId="28" fillId="2" borderId="28" xfId="0" applyFont="1" applyFill="1" applyBorder="1" applyAlignment="1" applyProtection="1">
      <alignment horizontal="justify" vertical="center" wrapText="1"/>
      <protection hidden="1"/>
    </xf>
    <xf numFmtId="0" fontId="3" fillId="21" borderId="24" xfId="0" applyFont="1" applyFill="1" applyBorder="1" applyAlignment="1" applyProtection="1">
      <alignment horizontal="justify" vertical="center" wrapText="1"/>
      <protection hidden="1"/>
    </xf>
    <xf numFmtId="0" fontId="3" fillId="21" borderId="19" xfId="0" applyFont="1" applyFill="1" applyBorder="1" applyAlignment="1" applyProtection="1">
      <alignment horizontal="justify" vertical="center" wrapText="1"/>
      <protection hidden="1"/>
    </xf>
    <xf numFmtId="0" fontId="28" fillId="2" borderId="1" xfId="0" applyFont="1" applyFill="1" applyBorder="1" applyAlignment="1" applyProtection="1">
      <alignment horizontal="justify" vertical="center" wrapText="1"/>
      <protection hidden="1"/>
    </xf>
    <xf numFmtId="0" fontId="28" fillId="2" borderId="43" xfId="0" applyFont="1" applyFill="1" applyBorder="1" applyAlignment="1" applyProtection="1">
      <alignment horizontal="justify" vertical="center" wrapText="1"/>
      <protection hidden="1"/>
    </xf>
    <xf numFmtId="0" fontId="3" fillId="21" borderId="2" xfId="0" applyFont="1" applyFill="1" applyBorder="1" applyAlignment="1" applyProtection="1">
      <alignment horizontal="justify" vertical="center" wrapText="1"/>
      <protection hidden="1"/>
    </xf>
    <xf numFmtId="0" fontId="3" fillId="21" borderId="0" xfId="0" applyFont="1" applyFill="1" applyBorder="1" applyAlignment="1" applyProtection="1">
      <alignment horizontal="justify" vertical="center" wrapText="1"/>
      <protection hidden="1"/>
    </xf>
    <xf numFmtId="0" fontId="13" fillId="21" borderId="9" xfId="0" applyFont="1" applyFill="1" applyBorder="1" applyAlignment="1" applyProtection="1">
      <alignment horizontal="left" vertical="center" wrapText="1"/>
      <protection hidden="1"/>
    </xf>
    <xf numFmtId="0" fontId="13" fillId="21" borderId="0"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0" fillId="0" borderId="11" xfId="0" applyFill="1" applyBorder="1" applyAlignment="1" applyProtection="1">
      <protection hidden="1"/>
    </xf>
    <xf numFmtId="0" fontId="0" fillId="0" borderId="17" xfId="0" applyFill="1" applyBorder="1" applyAlignment="1" applyProtection="1">
      <protection hidden="1"/>
    </xf>
    <xf numFmtId="0" fontId="0" fillId="0" borderId="17" xfId="0" applyFill="1" applyBorder="1" applyProtection="1">
      <protection hidden="1"/>
    </xf>
    <xf numFmtId="0" fontId="0" fillId="0" borderId="3" xfId="0" applyFill="1" applyBorder="1" applyProtection="1">
      <protection hidden="1"/>
    </xf>
    <xf numFmtId="0" fontId="0" fillId="0" borderId="10" xfId="0" applyFill="1" applyBorder="1" applyProtection="1">
      <protection hidden="1"/>
    </xf>
    <xf numFmtId="0" fontId="18" fillId="21" borderId="0" xfId="0" applyFont="1" applyFill="1" applyAlignment="1" applyProtection="1">
      <alignment horizontal="left" vertical="center"/>
      <protection hidden="1"/>
    </xf>
    <xf numFmtId="0" fontId="3" fillId="2" borderId="52" xfId="0" applyFont="1" applyFill="1" applyBorder="1" applyAlignment="1" applyProtection="1">
      <alignment horizontal="justify" vertical="center" wrapText="1"/>
      <protection hidden="1"/>
    </xf>
    <xf numFmtId="0" fontId="3" fillId="2" borderId="48" xfId="0" applyFont="1" applyFill="1" applyBorder="1" applyAlignment="1" applyProtection="1">
      <alignment horizontal="justify" vertical="center" wrapText="1"/>
      <protection hidden="1"/>
    </xf>
    <xf numFmtId="0" fontId="3" fillId="2" borderId="50" xfId="0" applyFont="1" applyFill="1" applyBorder="1" applyAlignment="1" applyProtection="1">
      <alignment horizontal="justify" vertical="center" wrapText="1"/>
      <protection hidden="1"/>
    </xf>
    <xf numFmtId="0" fontId="0" fillId="0" borderId="32" xfId="0" applyFill="1" applyBorder="1" applyAlignment="1" applyProtection="1">
      <alignment vertical="center"/>
      <protection hidden="1"/>
    </xf>
    <xf numFmtId="0" fontId="2" fillId="0" borderId="40" xfId="0" applyFont="1" applyFill="1" applyBorder="1" applyAlignment="1" applyProtection="1">
      <alignment horizontal="center" vertical="center"/>
      <protection hidden="1"/>
    </xf>
    <xf numFmtId="0" fontId="3" fillId="2" borderId="2" xfId="0" applyFont="1" applyFill="1" applyBorder="1" applyAlignment="1" applyProtection="1">
      <alignment vertical="center" wrapText="1"/>
      <protection hidden="1"/>
    </xf>
    <xf numFmtId="0" fontId="0" fillId="20" borderId="4" xfId="0" applyFill="1" applyBorder="1" applyAlignment="1" applyProtection="1">
      <protection hidden="1"/>
    </xf>
    <xf numFmtId="0" fontId="0" fillId="20" borderId="1" xfId="0" applyFill="1" applyBorder="1" applyAlignment="1" applyProtection="1">
      <protection hidden="1"/>
    </xf>
    <xf numFmtId="0" fontId="0" fillId="20" borderId="1" xfId="0" applyFill="1" applyBorder="1" applyProtection="1">
      <protection hidden="1"/>
    </xf>
    <xf numFmtId="0" fontId="0" fillId="20" borderId="1" xfId="0" applyFill="1" applyBorder="1" applyAlignment="1" applyProtection="1">
      <alignment vertical="center"/>
      <protection hidden="1"/>
    </xf>
    <xf numFmtId="0" fontId="2" fillId="20" borderId="5" xfId="0" applyFont="1" applyFill="1" applyBorder="1" applyAlignment="1" applyProtection="1">
      <alignment horizontal="center" vertical="center"/>
      <protection hidden="1"/>
    </xf>
    <xf numFmtId="0" fontId="29" fillId="2" borderId="17" xfId="0" applyFont="1" applyFill="1" applyBorder="1" applyAlignment="1" applyProtection="1">
      <alignment horizontal="justify" vertical="center" wrapText="1"/>
      <protection hidden="1"/>
    </xf>
    <xf numFmtId="0" fontId="29" fillId="2" borderId="18" xfId="0" applyFont="1" applyFill="1" applyBorder="1" applyAlignment="1" applyProtection="1">
      <alignment horizontal="justify" vertical="center" wrapText="1"/>
      <protection hidden="1"/>
    </xf>
    <xf numFmtId="0" fontId="0" fillId="0" borderId="0" xfId="0" applyFill="1" applyBorder="1" applyAlignment="1" applyProtection="1">
      <alignment vertical="center"/>
      <protection hidden="1"/>
    </xf>
    <xf numFmtId="0" fontId="3" fillId="2" borderId="3" xfId="0" applyFont="1" applyFill="1" applyBorder="1" applyAlignment="1" applyProtection="1">
      <alignment horizontal="justify" vertical="center" wrapText="1"/>
      <protection hidden="1"/>
    </xf>
    <xf numFmtId="0" fontId="0" fillId="0" borderId="3" xfId="0" applyFill="1" applyBorder="1" applyAlignment="1" applyProtection="1">
      <alignment vertical="center"/>
      <protection hidden="1"/>
    </xf>
    <xf numFmtId="0" fontId="0" fillId="0" borderId="24" xfId="0" applyFill="1" applyBorder="1" applyAlignment="1" applyProtection="1">
      <alignment vertical="center"/>
      <protection hidden="1"/>
    </xf>
    <xf numFmtId="0" fontId="2" fillId="0" borderId="39" xfId="0" applyFont="1" applyFill="1" applyBorder="1" applyAlignment="1" applyProtection="1">
      <alignment horizontal="center" vertical="center"/>
      <protection hidden="1"/>
    </xf>
    <xf numFmtId="0" fontId="21" fillId="0" borderId="0" xfId="0" applyFont="1" applyFill="1" applyProtection="1">
      <protection locked="0" hidden="1"/>
    </xf>
    <xf numFmtId="0" fontId="0" fillId="0" borderId="37" xfId="0" applyFill="1" applyBorder="1" applyProtection="1">
      <protection hidden="1"/>
    </xf>
    <xf numFmtId="0" fontId="0" fillId="0" borderId="46" xfId="0" applyFill="1" applyBorder="1" applyAlignment="1" applyProtection="1">
      <protection hidden="1"/>
    </xf>
    <xf numFmtId="0" fontId="0" fillId="0" borderId="24" xfId="0" applyFill="1" applyBorder="1" applyAlignment="1" applyProtection="1">
      <protection hidden="1"/>
    </xf>
    <xf numFmtId="9" fontId="0" fillId="8" borderId="19" xfId="1" applyFont="1" applyFill="1" applyBorder="1" applyAlignment="1" applyProtection="1">
      <alignment vertical="center"/>
      <protection hidden="1"/>
    </xf>
    <xf numFmtId="0" fontId="3" fillId="0" borderId="28" xfId="0" applyFont="1" applyFill="1" applyBorder="1" applyAlignment="1" applyProtection="1">
      <alignment horizontal="justify" vertical="center" wrapText="1"/>
      <protection locked="0"/>
    </xf>
    <xf numFmtId="0" fontId="3" fillId="0" borderId="29" xfId="0" applyFont="1" applyFill="1" applyBorder="1" applyAlignment="1" applyProtection="1">
      <alignment horizontal="justify" vertical="center" wrapText="1"/>
      <protection locked="0"/>
    </xf>
    <xf numFmtId="0" fontId="3" fillId="21" borderId="29" xfId="0" applyFont="1" applyFill="1" applyBorder="1" applyAlignment="1" applyProtection="1">
      <alignment horizontal="justify" vertical="center" wrapText="1"/>
      <protection locked="0"/>
    </xf>
    <xf numFmtId="0" fontId="3" fillId="21" borderId="28" xfId="0" applyFont="1" applyFill="1" applyBorder="1" applyAlignment="1" applyProtection="1">
      <alignment horizontal="justify" vertical="center" wrapText="1"/>
      <protection locked="0"/>
    </xf>
    <xf numFmtId="0" fontId="32" fillId="21" borderId="49" xfId="0" applyFont="1" applyFill="1" applyBorder="1" applyAlignment="1" applyProtection="1">
      <alignment horizontal="justify" vertical="center" wrapText="1"/>
      <protection locked="0"/>
    </xf>
    <xf numFmtId="0" fontId="32" fillId="21" borderId="51" xfId="0" applyFont="1" applyFill="1" applyBorder="1" applyAlignment="1" applyProtection="1">
      <alignment horizontal="justify" vertical="center" wrapText="1"/>
      <protection locked="0"/>
    </xf>
    <xf numFmtId="0" fontId="32" fillId="21" borderId="53" xfId="0" applyFont="1" applyFill="1" applyBorder="1" applyAlignment="1" applyProtection="1">
      <alignment horizontal="justify" vertical="center" wrapText="1"/>
      <protection locked="0"/>
    </xf>
    <xf numFmtId="1" fontId="0" fillId="0" borderId="14" xfId="0" applyNumberFormat="1" applyFill="1" applyBorder="1" applyAlignment="1" applyProtection="1">
      <alignment horizontal="left" wrapText="1"/>
      <protection locked="0"/>
    </xf>
    <xf numFmtId="0" fontId="2" fillId="0" borderId="0" xfId="0" applyFont="1" applyFill="1" applyBorder="1" applyAlignment="1" applyProtection="1">
      <alignment horizontal="center" vertical="center"/>
      <protection hidden="1"/>
    </xf>
    <xf numFmtId="0" fontId="28" fillId="2" borderId="4" xfId="0" applyFont="1" applyFill="1" applyBorder="1" applyAlignment="1" applyProtection="1">
      <alignment horizontal="justify" vertical="center" wrapText="1"/>
      <protection hidden="1"/>
    </xf>
    <xf numFmtId="0" fontId="2" fillId="0" borderId="10" xfId="0" applyFont="1" applyFill="1" applyBorder="1" applyAlignment="1" applyProtection="1">
      <alignment horizontal="center" vertical="center"/>
      <protection hidden="1"/>
    </xf>
    <xf numFmtId="0" fontId="2" fillId="0" borderId="37" xfId="0" applyFont="1" applyFill="1" applyBorder="1" applyAlignment="1" applyProtection="1">
      <alignment horizontal="center" vertical="center"/>
      <protection hidden="1"/>
    </xf>
    <xf numFmtId="0" fontId="2" fillId="8" borderId="20" xfId="0" applyFont="1" applyFill="1" applyBorder="1" applyAlignment="1" applyProtection="1">
      <alignment horizontal="center" vertical="center"/>
      <protection hidden="1"/>
    </xf>
    <xf numFmtId="0" fontId="0" fillId="21" borderId="0" xfId="0" applyFill="1" applyBorder="1" applyAlignment="1" applyProtection="1">
      <alignment horizontal="left"/>
      <protection hidden="1"/>
    </xf>
    <xf numFmtId="0" fontId="0" fillId="21" borderId="37" xfId="0" applyFill="1" applyBorder="1" applyAlignment="1" applyProtection="1">
      <alignment horizontal="left"/>
      <protection hidden="1"/>
    </xf>
    <xf numFmtId="0" fontId="0" fillId="0" borderId="3" xfId="0" applyFill="1" applyBorder="1" applyAlignment="1" applyProtection="1">
      <alignment horizontal="left" vertical="top" wrapText="1"/>
      <protection hidden="1"/>
    </xf>
    <xf numFmtId="0" fontId="0" fillId="0" borderId="10" xfId="0" applyFill="1" applyBorder="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0" fillId="0" borderId="37" xfId="0" applyFill="1" applyBorder="1" applyAlignment="1" applyProtection="1">
      <alignment horizontal="left" vertical="top" wrapText="1"/>
      <protection hidden="1"/>
    </xf>
    <xf numFmtId="0" fontId="0" fillId="0" borderId="17"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29" xfId="0" applyFill="1" applyBorder="1" applyAlignment="1" applyProtection="1">
      <alignment vertical="center"/>
      <protection locked="0"/>
    </xf>
    <xf numFmtId="0" fontId="0" fillId="0" borderId="17" xfId="0" applyBorder="1" applyProtection="1">
      <protection locked="0"/>
    </xf>
    <xf numFmtId="0" fontId="0" fillId="0" borderId="18" xfId="0" applyBorder="1" applyProtection="1">
      <protection locked="0"/>
    </xf>
    <xf numFmtId="0" fontId="0" fillId="0" borderId="26" xfId="0" applyBorder="1" applyProtection="1">
      <protection locked="0"/>
    </xf>
    <xf numFmtId="0" fontId="0" fillId="0" borderId="29" xfId="0" applyBorder="1" applyProtection="1">
      <protection locked="0"/>
    </xf>
    <xf numFmtId="0" fontId="0" fillId="0" borderId="32" xfId="0" applyBorder="1" applyProtection="1">
      <protection locked="0"/>
    </xf>
    <xf numFmtId="0" fontId="0" fillId="0" borderId="18" xfId="0" applyBorder="1" applyAlignment="1" applyProtection="1">
      <alignment vertical="center"/>
      <protection locked="0"/>
    </xf>
    <xf numFmtId="0" fontId="0" fillId="0" borderId="24" xfId="0" applyBorder="1" applyProtection="1">
      <protection locked="0"/>
    </xf>
    <xf numFmtId="0" fontId="0" fillId="0" borderId="12" xfId="0" applyBorder="1" applyProtection="1">
      <protection locked="0"/>
    </xf>
    <xf numFmtId="0" fontId="0" fillId="0" borderId="34" xfId="0" applyBorder="1" applyProtection="1">
      <protection locked="0"/>
    </xf>
    <xf numFmtId="0" fontId="0" fillId="0" borderId="2"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17" xfId="0" applyBorder="1" applyAlignment="1" applyProtection="1">
      <alignment vertical="center"/>
      <protection locked="0"/>
    </xf>
    <xf numFmtId="0" fontId="0" fillId="0" borderId="19" xfId="0" applyBorder="1" applyProtection="1">
      <protection locked="0"/>
    </xf>
    <xf numFmtId="0" fontId="0" fillId="21" borderId="17" xfId="0" applyFont="1" applyFill="1" applyBorder="1" applyProtection="1">
      <protection locked="0"/>
    </xf>
    <xf numFmtId="0" fontId="0" fillId="0" borderId="18" xfId="0" applyFont="1" applyBorder="1" applyProtection="1">
      <protection locked="0"/>
    </xf>
    <xf numFmtId="0" fontId="0" fillId="21" borderId="18" xfId="0" applyFont="1" applyFill="1" applyBorder="1" applyProtection="1">
      <protection locked="0"/>
    </xf>
    <xf numFmtId="2" fontId="2" fillId="8" borderId="10" xfId="0" applyNumberFormat="1" applyFont="1" applyFill="1" applyBorder="1" applyProtection="1"/>
    <xf numFmtId="0" fontId="6" fillId="7" borderId="11"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6" fillId="7" borderId="13" xfId="0" applyFont="1" applyFill="1" applyBorder="1" applyAlignment="1">
      <alignment horizontal="left" vertical="top" wrapText="1"/>
    </xf>
    <xf numFmtId="0" fontId="6" fillId="7" borderId="46" xfId="0" applyFont="1" applyFill="1" applyBorder="1" applyAlignment="1">
      <alignment horizontal="left" vertical="center" wrapText="1"/>
    </xf>
    <xf numFmtId="0" fontId="6" fillId="7" borderId="11" xfId="0" applyFont="1" applyFill="1" applyBorder="1" applyAlignment="1">
      <alignment horizontal="left" vertical="top" wrapText="1"/>
    </xf>
    <xf numFmtId="0" fontId="6" fillId="7" borderId="25" xfId="0" applyFont="1" applyFill="1" applyBorder="1" applyAlignment="1">
      <alignment horizontal="left" vertical="center" wrapText="1"/>
    </xf>
    <xf numFmtId="0" fontId="6" fillId="7" borderId="15" xfId="0" applyFont="1" applyFill="1" applyBorder="1" applyAlignment="1">
      <alignment horizontal="left" vertical="center" wrapText="1"/>
    </xf>
    <xf numFmtId="49" fontId="0" fillId="0" borderId="14" xfId="0" applyNumberFormat="1" applyFill="1" applyBorder="1" applyAlignment="1" applyProtection="1">
      <alignment horizontal="left" vertical="top" wrapText="1"/>
      <protection locked="0"/>
    </xf>
    <xf numFmtId="49" fontId="0" fillId="0" borderId="34" xfId="0" applyNumberFormat="1" applyFill="1" applyBorder="1" applyAlignment="1" applyProtection="1">
      <alignment horizontal="left" vertical="top" wrapText="1"/>
      <protection locked="0"/>
    </xf>
    <xf numFmtId="49" fontId="0" fillId="0" borderId="14" xfId="0" applyNumberFormat="1" applyFont="1" applyFill="1" applyBorder="1" applyAlignment="1" applyProtection="1">
      <alignment horizontal="left" vertical="top" wrapText="1"/>
      <protection locked="0"/>
    </xf>
    <xf numFmtId="0" fontId="35" fillId="4" borderId="2" xfId="0" applyFont="1" applyFill="1" applyBorder="1" applyAlignment="1" applyProtection="1">
      <alignment vertical="center" wrapText="1"/>
      <protection hidden="1"/>
    </xf>
    <xf numFmtId="0" fontId="22" fillId="5" borderId="2" xfId="0" applyFont="1" applyFill="1" applyBorder="1" applyAlignment="1" applyProtection="1">
      <alignment horizontal="center" vertical="center" wrapText="1"/>
      <protection hidden="1"/>
    </xf>
    <xf numFmtId="0" fontId="0" fillId="0" borderId="29" xfId="0" applyBorder="1" applyAlignment="1" applyProtection="1">
      <alignment vertical="center"/>
      <protection locked="0"/>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5" fillId="11" borderId="1" xfId="0" applyFont="1" applyFill="1" applyBorder="1" applyAlignment="1" applyProtection="1">
      <alignment vertical="center" wrapText="1"/>
      <protection hidden="1"/>
    </xf>
    <xf numFmtId="0" fontId="3" fillId="2" borderId="9" xfId="0" applyFont="1" applyFill="1" applyBorder="1" applyAlignment="1" applyProtection="1">
      <alignment horizontal="left" vertical="center" wrapText="1"/>
      <protection hidden="1"/>
    </xf>
    <xf numFmtId="1" fontId="2" fillId="8" borderId="38" xfId="0" applyNumberFormat="1" applyFont="1" applyFill="1" applyBorder="1" applyAlignment="1" applyProtection="1">
      <alignment horizontal="right" vertical="center"/>
      <protection hidden="1"/>
    </xf>
    <xf numFmtId="1" fontId="0" fillId="0" borderId="39" xfId="0" applyNumberFormat="1" applyBorder="1" applyAlignment="1" applyProtection="1">
      <alignment horizontal="right" vertical="center"/>
      <protection locked="0"/>
    </xf>
    <xf numFmtId="1" fontId="0" fillId="0" borderId="16" xfId="0" applyNumberFormat="1" applyBorder="1" applyAlignment="1" applyProtection="1">
      <alignment horizontal="right" vertical="center"/>
      <protection locked="0"/>
    </xf>
    <xf numFmtId="1" fontId="2" fillId="21" borderId="5" xfId="0" applyNumberFormat="1" applyFont="1" applyFill="1" applyBorder="1" applyAlignment="1" applyProtection="1">
      <alignment horizontal="right" vertical="center"/>
      <protection locked="0"/>
    </xf>
    <xf numFmtId="1" fontId="2" fillId="8" borderId="44" xfId="0" applyNumberFormat="1" applyFont="1" applyFill="1" applyBorder="1" applyAlignment="1" applyProtection="1">
      <alignment horizontal="right" vertical="center"/>
      <protection hidden="1"/>
    </xf>
    <xf numFmtId="1" fontId="0" fillId="0" borderId="7" xfId="0" applyNumberFormat="1" applyBorder="1" applyAlignment="1" applyProtection="1">
      <alignment horizontal="right" vertical="center"/>
      <protection locked="0"/>
    </xf>
    <xf numFmtId="1" fontId="2" fillId="8" borderId="5" xfId="0" applyNumberFormat="1" applyFont="1" applyFill="1" applyBorder="1" applyAlignment="1" applyProtection="1">
      <alignment horizontal="right" vertical="center"/>
      <protection hidden="1"/>
    </xf>
    <xf numFmtId="0" fontId="0" fillId="0" borderId="52" xfId="0" applyBorder="1" applyProtection="1">
      <protection locked="0"/>
    </xf>
    <xf numFmtId="0" fontId="0" fillId="0" borderId="48" xfId="0" applyBorder="1" applyProtection="1">
      <protection locked="0"/>
    </xf>
    <xf numFmtId="0" fontId="0" fillId="0" borderId="51" xfId="0" applyBorder="1" applyProtection="1">
      <protection locked="0"/>
    </xf>
    <xf numFmtId="0" fontId="0" fillId="0" borderId="56" xfId="0" applyBorder="1" applyProtection="1">
      <protection locked="0"/>
    </xf>
    <xf numFmtId="0" fontId="2" fillId="0" borderId="57"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37" fillId="10" borderId="58" xfId="0" applyFont="1" applyFill="1" applyBorder="1" applyAlignment="1" applyProtection="1">
      <alignment horizontal="left" vertical="center" wrapText="1"/>
      <protection hidden="1"/>
    </xf>
    <xf numFmtId="0" fontId="37" fillId="10" borderId="57" xfId="0" applyFont="1" applyFill="1" applyBorder="1" applyAlignment="1" applyProtection="1">
      <alignment horizontal="left" vertical="center" wrapText="1"/>
      <protection hidden="1"/>
    </xf>
    <xf numFmtId="0" fontId="3" fillId="0" borderId="6" xfId="0" applyFont="1" applyFill="1" applyBorder="1" applyAlignment="1" applyProtection="1">
      <alignment horizontal="left" vertical="center" wrapText="1"/>
      <protection hidden="1"/>
    </xf>
    <xf numFmtId="0" fontId="3" fillId="0" borderId="2" xfId="0" applyFont="1" applyFill="1" applyBorder="1" applyAlignment="1" applyProtection="1">
      <alignment horizontal="left" vertical="center" wrapText="1"/>
      <protection hidden="1"/>
    </xf>
    <xf numFmtId="0" fontId="40" fillId="0" borderId="0" xfId="0" applyFont="1" applyFill="1"/>
    <xf numFmtId="0" fontId="40" fillId="0" borderId="0" xfId="0" applyFont="1" applyFill="1" applyProtection="1">
      <protection locked="0" hidden="1"/>
    </xf>
    <xf numFmtId="0" fontId="31" fillId="0" borderId="14" xfId="0" applyNumberFormat="1" applyFont="1" applyFill="1" applyBorder="1" applyAlignment="1" applyProtection="1">
      <alignment horizontal="center" wrapText="1"/>
      <protection locked="0" hidden="1"/>
    </xf>
    <xf numFmtId="0" fontId="0" fillId="0" borderId="14" xfId="0" applyNumberFormat="1" applyFill="1" applyBorder="1" applyAlignment="1" applyProtection="1">
      <alignment horizontal="left" wrapText="1"/>
      <protection locked="0"/>
    </xf>
    <xf numFmtId="1" fontId="0" fillId="0" borderId="44" xfId="0" applyNumberFormat="1" applyFill="1" applyBorder="1" applyAlignment="1" applyProtection="1">
      <alignment vertical="center"/>
      <protection locked="0"/>
    </xf>
    <xf numFmtId="14" fontId="0" fillId="0" borderId="39" xfId="0" applyNumberFormat="1" applyFont="1" applyFill="1" applyBorder="1" applyAlignment="1" applyProtection="1">
      <alignment horizontal="left" wrapText="1"/>
      <protection locked="0"/>
    </xf>
    <xf numFmtId="0" fontId="2" fillId="0" borderId="59" xfId="0" applyFont="1" applyBorder="1" applyProtection="1">
      <protection locked="0"/>
    </xf>
    <xf numFmtId="0" fontId="3" fillId="2" borderId="8"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center" vertical="top" wrapText="1"/>
      <protection hidden="1"/>
    </xf>
    <xf numFmtId="0" fontId="0" fillId="21" borderId="3" xfId="0" applyFill="1" applyBorder="1" applyAlignment="1" applyProtection="1">
      <alignment horizontal="left" vertical="top" wrapText="1"/>
      <protection hidden="1"/>
    </xf>
    <xf numFmtId="0" fontId="0" fillId="21" borderId="10" xfId="0" applyFill="1" applyBorder="1" applyAlignment="1" applyProtection="1">
      <alignment horizontal="left" vertical="top" wrapText="1"/>
      <protection hidden="1"/>
    </xf>
    <xf numFmtId="0" fontId="0" fillId="0" borderId="3" xfId="0" applyFont="1" applyBorder="1" applyAlignment="1" applyProtection="1">
      <alignment vertical="center"/>
      <protection locked="0"/>
    </xf>
    <xf numFmtId="0" fontId="3" fillId="21" borderId="2" xfId="0" applyFont="1" applyFill="1" applyBorder="1" applyAlignment="1" applyProtection="1">
      <alignment horizontal="justify" vertical="center" wrapText="1"/>
      <protection locked="0"/>
    </xf>
    <xf numFmtId="0" fontId="0" fillId="0" borderId="2" xfId="0" applyFill="1" applyBorder="1" applyAlignment="1" applyProtection="1">
      <alignment horizontal="left" vertical="top" wrapText="1"/>
      <protection hidden="1"/>
    </xf>
    <xf numFmtId="0" fontId="0" fillId="0" borderId="7" xfId="0" applyFill="1" applyBorder="1" applyAlignment="1" applyProtection="1">
      <alignment horizontal="left" vertical="top" wrapText="1"/>
      <protection hidden="1"/>
    </xf>
    <xf numFmtId="0" fontId="0" fillId="0" borderId="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41" fillId="2" borderId="3" xfId="0" applyFont="1" applyFill="1" applyBorder="1" applyAlignment="1" applyProtection="1">
      <alignment horizontal="right" vertical="center" wrapText="1"/>
      <protection hidden="1"/>
    </xf>
    <xf numFmtId="0" fontId="18" fillId="0" borderId="9" xfId="0" applyFont="1" applyBorder="1" applyAlignment="1" applyProtection="1">
      <alignment vertical="center"/>
      <protection hidden="1"/>
    </xf>
    <xf numFmtId="0" fontId="47" fillId="3" borderId="2" xfId="0" applyFont="1" applyFill="1" applyBorder="1" applyAlignment="1" applyProtection="1">
      <alignment horizontal="center" vertical="center" wrapText="1"/>
      <protection hidden="1"/>
    </xf>
    <xf numFmtId="0" fontId="0" fillId="0" borderId="0" xfId="0" applyFill="1" applyProtection="1">
      <protection locked="0"/>
    </xf>
    <xf numFmtId="0" fontId="0" fillId="0" borderId="12" xfId="0" applyFill="1" applyBorder="1" applyAlignment="1" applyProtection="1">
      <alignment horizontal="left" wrapText="1"/>
      <protection locked="0"/>
    </xf>
    <xf numFmtId="0" fontId="0" fillId="0" borderId="14" xfId="0" applyFill="1" applyBorder="1" applyAlignment="1" applyProtection="1">
      <alignment horizontal="left" wrapText="1"/>
      <protection locked="0"/>
    </xf>
    <xf numFmtId="164" fontId="0" fillId="0" borderId="39" xfId="0" applyNumberFormat="1" applyFont="1" applyFill="1" applyBorder="1" applyAlignment="1" applyProtection="1">
      <alignment horizontal="left" wrapText="1"/>
      <protection locked="0"/>
    </xf>
    <xf numFmtId="0" fontId="0" fillId="0" borderId="16" xfId="0" applyFill="1" applyBorder="1" applyAlignment="1" applyProtection="1">
      <alignment horizontal="left" wrapText="1"/>
      <protection locked="0"/>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pplyProtection="1">
      <alignment horizontal="left" vertical="center" wrapText="1"/>
      <protection hidden="1"/>
    </xf>
    <xf numFmtId="0" fontId="5" fillId="5" borderId="1" xfId="0" applyFont="1" applyFill="1" applyBorder="1" applyAlignment="1" applyProtection="1">
      <alignment horizontal="left" vertical="center" wrapText="1"/>
      <protection hidden="1"/>
    </xf>
    <xf numFmtId="0" fontId="36" fillId="5" borderId="1" xfId="0" applyFont="1" applyFill="1" applyBorder="1" applyAlignment="1" applyProtection="1">
      <alignment horizontal="center" vertical="center" wrapText="1"/>
      <protection hidden="1"/>
    </xf>
    <xf numFmtId="0" fontId="36" fillId="5" borderId="5"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center" vertical="center" wrapText="1"/>
      <protection hidden="1"/>
    </xf>
    <xf numFmtId="0" fontId="39" fillId="5"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left" vertical="center" wrapText="1"/>
      <protection hidden="1"/>
    </xf>
    <xf numFmtId="0" fontId="3" fillId="2" borderId="19" xfId="0" applyFont="1" applyFill="1" applyBorder="1" applyAlignment="1" applyProtection="1">
      <alignment horizontal="left" vertical="center" wrapText="1"/>
      <protection hidden="1"/>
    </xf>
    <xf numFmtId="0" fontId="0" fillId="0" borderId="19"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8" fillId="7" borderId="8" xfId="0" applyFont="1" applyFill="1" applyBorder="1" applyAlignment="1" applyProtection="1">
      <alignment horizontal="left" vertical="center" wrapText="1"/>
      <protection hidden="1"/>
    </xf>
    <xf numFmtId="0" fontId="8" fillId="7" borderId="3" xfId="0" applyFont="1" applyFill="1" applyBorder="1" applyAlignment="1" applyProtection="1">
      <alignment horizontal="left" vertical="center" wrapText="1"/>
      <protection hidden="1"/>
    </xf>
    <xf numFmtId="0" fontId="8" fillId="7" borderId="9" xfId="0" applyFont="1" applyFill="1" applyBorder="1" applyAlignment="1" applyProtection="1">
      <alignment horizontal="left" vertical="center" wrapText="1"/>
      <protection hidden="1"/>
    </xf>
    <xf numFmtId="0" fontId="8" fillId="7" borderId="0" xfId="0" applyFont="1" applyFill="1" applyBorder="1" applyAlignment="1" applyProtection="1">
      <alignment horizontal="left" vertical="center" wrapText="1"/>
      <protection hidden="1"/>
    </xf>
    <xf numFmtId="0" fontId="8" fillId="7" borderId="30" xfId="0" applyFont="1" applyFill="1" applyBorder="1" applyAlignment="1" applyProtection="1">
      <alignment horizontal="left" vertical="center" wrapText="1"/>
      <protection hidden="1"/>
    </xf>
    <xf numFmtId="0" fontId="8" fillId="7" borderId="31" xfId="0" applyFont="1" applyFill="1" applyBorder="1" applyAlignment="1" applyProtection="1">
      <alignment horizontal="left" vertical="center" wrapText="1"/>
      <protection hidden="1"/>
    </xf>
    <xf numFmtId="0" fontId="2" fillId="8" borderId="36" xfId="0" applyFont="1" applyFill="1" applyBorder="1" applyAlignment="1" applyProtection="1">
      <alignment horizontal="center" vertical="center"/>
      <protection hidden="1"/>
    </xf>
    <xf numFmtId="0" fontId="2" fillId="8" borderId="37" xfId="0" applyFont="1" applyFill="1" applyBorder="1" applyAlignment="1" applyProtection="1">
      <alignment horizontal="center" vertical="center"/>
      <protection hidden="1"/>
    </xf>
    <xf numFmtId="0" fontId="2" fillId="8" borderId="38" xfId="0" applyFont="1" applyFill="1" applyBorder="1" applyAlignment="1" applyProtection="1">
      <alignment horizontal="center" vertical="center"/>
      <protection hidden="1"/>
    </xf>
    <xf numFmtId="0" fontId="15" fillId="18" borderId="8" xfId="0" applyFont="1" applyFill="1" applyBorder="1" applyAlignment="1" applyProtection="1">
      <alignment horizontal="left" vertical="center" wrapText="1"/>
      <protection hidden="1"/>
    </xf>
    <xf numFmtId="0" fontId="15" fillId="18" borderId="3" xfId="0" applyFont="1" applyFill="1" applyBorder="1" applyAlignment="1" applyProtection="1">
      <alignment horizontal="left" vertical="center" wrapText="1"/>
      <protection hidden="1"/>
    </xf>
    <xf numFmtId="0" fontId="5" fillId="17" borderId="4" xfId="0" applyFont="1" applyFill="1" applyBorder="1" applyAlignment="1" applyProtection="1">
      <alignment horizontal="left" vertical="center" wrapText="1"/>
      <protection hidden="1"/>
    </xf>
    <xf numFmtId="0" fontId="5" fillId="17" borderId="1" xfId="0" applyFont="1" applyFill="1" applyBorder="1" applyAlignment="1" applyProtection="1">
      <alignment horizontal="left" vertical="center" wrapText="1"/>
      <protection hidden="1"/>
    </xf>
    <xf numFmtId="0" fontId="5" fillId="17" borderId="5" xfId="0" applyFont="1" applyFill="1" applyBorder="1" applyAlignment="1" applyProtection="1">
      <alignment horizontal="left" vertical="center" wrapText="1"/>
      <protection hidden="1"/>
    </xf>
    <xf numFmtId="0" fontId="15" fillId="18" borderId="9" xfId="0" applyFont="1" applyFill="1" applyBorder="1" applyAlignment="1" applyProtection="1">
      <alignment horizontal="left" vertical="center" wrapText="1"/>
      <protection hidden="1"/>
    </xf>
    <xf numFmtId="0" fontId="15" fillId="18" borderId="0" xfId="0" applyFont="1" applyFill="1" applyBorder="1" applyAlignment="1" applyProtection="1">
      <alignment horizontal="left" vertical="center" wrapText="1"/>
      <protection hidden="1"/>
    </xf>
    <xf numFmtId="0" fontId="2" fillId="8" borderId="10" xfId="0" applyFont="1" applyFill="1" applyBorder="1" applyAlignment="1" applyProtection="1">
      <alignment horizontal="center" vertical="center"/>
      <protection hidden="1"/>
    </xf>
    <xf numFmtId="0" fontId="5" fillId="11" borderId="4" xfId="0" applyFont="1" applyFill="1" applyBorder="1" applyAlignment="1" applyProtection="1">
      <alignment horizontal="left" vertical="center" wrapText="1"/>
      <protection hidden="1"/>
    </xf>
    <xf numFmtId="0" fontId="5" fillId="11" borderId="1" xfId="0" applyFont="1" applyFill="1" applyBorder="1" applyAlignment="1" applyProtection="1">
      <alignment horizontal="left" vertical="center" wrapText="1"/>
      <protection hidden="1"/>
    </xf>
    <xf numFmtId="0" fontId="5" fillId="11" borderId="5" xfId="0" applyFont="1" applyFill="1" applyBorder="1" applyAlignment="1" applyProtection="1">
      <alignment horizontal="left" vertical="center" wrapText="1"/>
      <protection hidden="1"/>
    </xf>
    <xf numFmtId="0" fontId="3" fillId="2" borderId="6"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left" vertical="center" wrapText="1"/>
      <protection hidden="1"/>
    </xf>
    <xf numFmtId="0" fontId="0" fillId="0" borderId="2"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7" fillId="19" borderId="4" xfId="0" applyFont="1" applyFill="1" applyBorder="1" applyAlignment="1" applyProtection="1">
      <alignment horizontal="left" vertical="center"/>
      <protection hidden="1"/>
    </xf>
    <xf numFmtId="0" fontId="7" fillId="19" borderId="1" xfId="0" applyFont="1" applyFill="1" applyBorder="1" applyAlignment="1" applyProtection="1">
      <alignment horizontal="left" vertical="center"/>
      <protection hidden="1"/>
    </xf>
    <xf numFmtId="0" fontId="7" fillId="19" borderId="5" xfId="0" applyFont="1" applyFill="1" applyBorder="1" applyAlignment="1" applyProtection="1">
      <alignment horizontal="left" vertical="center"/>
      <protection hidden="1"/>
    </xf>
    <xf numFmtId="0" fontId="3" fillId="10" borderId="8" xfId="0" applyFont="1" applyFill="1" applyBorder="1" applyAlignment="1" applyProtection="1">
      <alignment horizontal="left" vertical="center" wrapText="1"/>
      <protection hidden="1"/>
    </xf>
    <xf numFmtId="0" fontId="3" fillId="10" borderId="3" xfId="0" applyFont="1" applyFill="1" applyBorder="1" applyAlignment="1" applyProtection="1">
      <alignment horizontal="left" vertical="center" wrapText="1"/>
      <protection hidden="1"/>
    </xf>
    <xf numFmtId="0" fontId="3" fillId="10" borderId="9" xfId="0" applyFont="1" applyFill="1" applyBorder="1" applyAlignment="1" applyProtection="1">
      <alignment horizontal="left" vertical="center" wrapText="1"/>
      <protection hidden="1"/>
    </xf>
    <xf numFmtId="0" fontId="3" fillId="10" borderId="0" xfId="0" applyFont="1" applyFill="1" applyBorder="1" applyAlignment="1" applyProtection="1">
      <alignment horizontal="left" vertical="center" wrapText="1"/>
      <protection hidden="1"/>
    </xf>
    <xf numFmtId="0" fontId="3" fillId="10" borderId="6" xfId="0" applyFont="1" applyFill="1" applyBorder="1" applyAlignment="1" applyProtection="1">
      <alignment horizontal="left" vertical="center" wrapText="1"/>
      <protection hidden="1"/>
    </xf>
    <xf numFmtId="0" fontId="3" fillId="10" borderId="2" xfId="0" applyFont="1" applyFill="1" applyBorder="1" applyAlignment="1" applyProtection="1">
      <alignment horizontal="left" vertical="center" wrapText="1"/>
      <protection hidden="1"/>
    </xf>
    <xf numFmtId="0" fontId="16" fillId="9" borderId="8" xfId="0" applyFont="1" applyFill="1" applyBorder="1" applyAlignment="1" applyProtection="1">
      <alignment horizontal="left" vertical="center"/>
      <protection hidden="1"/>
    </xf>
    <xf numFmtId="0" fontId="16" fillId="9" borderId="9" xfId="0" applyFont="1" applyFill="1" applyBorder="1" applyAlignment="1" applyProtection="1">
      <alignment horizontal="left" vertical="center"/>
      <protection hidden="1"/>
    </xf>
    <xf numFmtId="0" fontId="2" fillId="8" borderId="10" xfId="0" applyNumberFormat="1" applyFont="1" applyFill="1" applyBorder="1" applyAlignment="1" applyProtection="1">
      <alignment horizontal="center" vertical="center"/>
      <protection hidden="1"/>
    </xf>
    <xf numFmtId="0" fontId="2" fillId="8" borderId="37" xfId="0" applyNumberFormat="1" applyFont="1" applyFill="1" applyBorder="1" applyAlignment="1" applyProtection="1">
      <alignment horizontal="center" vertical="center"/>
      <protection hidden="1"/>
    </xf>
    <xf numFmtId="0" fontId="14" fillId="14" borderId="31" xfId="0" applyFont="1" applyFill="1" applyBorder="1" applyAlignment="1" applyProtection="1">
      <alignment horizontal="left" vertical="center" wrapText="1"/>
      <protection hidden="1"/>
    </xf>
    <xf numFmtId="0" fontId="14" fillId="14" borderId="0" xfId="0" applyFont="1" applyFill="1" applyBorder="1" applyAlignment="1" applyProtection="1">
      <alignment horizontal="left" vertical="center" wrapText="1"/>
      <protection hidden="1"/>
    </xf>
    <xf numFmtId="0" fontId="5" fillId="13" borderId="4" xfId="0" applyFont="1" applyFill="1" applyBorder="1" applyAlignment="1" applyProtection="1">
      <alignment horizontal="left" vertical="center" wrapText="1"/>
      <protection hidden="1"/>
    </xf>
    <xf numFmtId="0" fontId="5" fillId="13" borderId="1" xfId="0" applyFont="1" applyFill="1" applyBorder="1" applyAlignment="1" applyProtection="1">
      <alignment horizontal="left" vertical="center" wrapText="1"/>
      <protection hidden="1"/>
    </xf>
    <xf numFmtId="0" fontId="15" fillId="18" borderId="6" xfId="0" applyFont="1" applyFill="1" applyBorder="1" applyAlignment="1" applyProtection="1">
      <alignment horizontal="left" vertical="center" wrapText="1"/>
      <protection hidden="1"/>
    </xf>
    <xf numFmtId="0" fontId="15" fillId="18" borderId="2" xfId="0" applyFont="1" applyFill="1" applyBorder="1" applyAlignment="1" applyProtection="1">
      <alignment horizontal="left" vertical="center" wrapText="1"/>
      <protection hidden="1"/>
    </xf>
    <xf numFmtId="0" fontId="2" fillId="8" borderId="7" xfId="0" applyFont="1" applyFill="1" applyBorder="1" applyAlignment="1" applyProtection="1">
      <alignment horizontal="center" vertical="center"/>
      <protection hidden="1"/>
    </xf>
    <xf numFmtId="0" fontId="14" fillId="14" borderId="3" xfId="0" applyFont="1" applyFill="1" applyBorder="1" applyAlignment="1" applyProtection="1">
      <alignment horizontal="left" vertical="center"/>
      <protection hidden="1"/>
    </xf>
    <xf numFmtId="0" fontId="14" fillId="14" borderId="0" xfId="0" applyFont="1" applyFill="1" applyBorder="1" applyAlignment="1" applyProtection="1">
      <alignment horizontal="left" vertical="center"/>
      <protection hidden="1"/>
    </xf>
    <xf numFmtId="0" fontId="14" fillId="14" borderId="28" xfId="0" applyFont="1" applyFill="1" applyBorder="1" applyAlignment="1" applyProtection="1">
      <alignment horizontal="left" vertical="center"/>
      <protection hidden="1"/>
    </xf>
    <xf numFmtId="0" fontId="5" fillId="5" borderId="4" xfId="0" applyFont="1" applyFill="1" applyBorder="1" applyAlignment="1" applyProtection="1">
      <alignment horizontal="left" vertical="center"/>
      <protection hidden="1"/>
    </xf>
    <xf numFmtId="0" fontId="5" fillId="5" borderId="1" xfId="0" applyFont="1" applyFill="1" applyBorder="1" applyAlignment="1" applyProtection="1">
      <alignment horizontal="left" vertical="center"/>
      <protection hidden="1"/>
    </xf>
    <xf numFmtId="0" fontId="5" fillId="5" borderId="5" xfId="0" applyFont="1" applyFill="1" applyBorder="1" applyAlignment="1" applyProtection="1">
      <alignment horizontal="left" vertical="center"/>
      <protection hidden="1"/>
    </xf>
    <xf numFmtId="0" fontId="8" fillId="6" borderId="42" xfId="0" applyFont="1" applyFill="1" applyBorder="1" applyAlignment="1" applyProtection="1">
      <alignment horizontal="left" vertical="center"/>
      <protection hidden="1"/>
    </xf>
    <xf numFmtId="0" fontId="8" fillId="6" borderId="43" xfId="0" applyFont="1" applyFill="1" applyBorder="1" applyAlignment="1" applyProtection="1">
      <alignment horizontal="left" vertical="center"/>
      <protection hidden="1"/>
    </xf>
    <xf numFmtId="0" fontId="5" fillId="5" borderId="42" xfId="0" applyFont="1" applyFill="1" applyBorder="1" applyAlignment="1" applyProtection="1">
      <alignment horizontal="left" vertical="center" wrapText="1"/>
      <protection hidden="1"/>
    </xf>
    <xf numFmtId="0" fontId="5" fillId="5" borderId="43" xfId="0" applyFont="1" applyFill="1" applyBorder="1" applyAlignment="1" applyProtection="1">
      <alignment horizontal="left" vertical="center" wrapText="1"/>
      <protection hidden="1"/>
    </xf>
    <xf numFmtId="0" fontId="5" fillId="5" borderId="44" xfId="0" applyFont="1" applyFill="1" applyBorder="1" applyAlignment="1" applyProtection="1">
      <alignment horizontal="left" vertical="center" wrapText="1"/>
      <protection hidden="1"/>
    </xf>
    <xf numFmtId="0" fontId="8" fillId="7" borderId="27" xfId="0" applyFont="1" applyFill="1" applyBorder="1" applyAlignment="1" applyProtection="1">
      <alignment horizontal="left" vertical="center" wrapText="1"/>
      <protection hidden="1"/>
    </xf>
    <xf numFmtId="0" fontId="8" fillId="7" borderId="28" xfId="0" applyFont="1" applyFill="1" applyBorder="1" applyAlignment="1" applyProtection="1">
      <alignment horizontal="left" vertical="center" wrapText="1"/>
      <protection hidden="1"/>
    </xf>
    <xf numFmtId="0" fontId="2" fillId="8" borderId="20" xfId="0" applyFont="1" applyFill="1" applyBorder="1" applyAlignment="1" applyProtection="1">
      <alignment horizontal="center" vertical="center"/>
      <protection hidden="1"/>
    </xf>
    <xf numFmtId="0" fontId="2" fillId="8" borderId="21" xfId="0" applyFont="1" applyFill="1" applyBorder="1" applyAlignment="1" applyProtection="1">
      <alignment horizontal="center" vertical="center"/>
      <protection hidden="1"/>
    </xf>
    <xf numFmtId="0" fontId="2" fillId="8" borderId="41" xfId="0" applyFont="1" applyFill="1" applyBorder="1" applyAlignment="1" applyProtection="1">
      <alignment horizontal="center" vertical="center"/>
      <protection hidden="1"/>
    </xf>
    <xf numFmtId="0" fontId="36" fillId="5" borderId="54" xfId="0" applyFont="1" applyFill="1" applyBorder="1" applyAlignment="1" applyProtection="1">
      <alignment horizontal="center" vertical="center" wrapText="1"/>
      <protection hidden="1"/>
    </xf>
    <xf numFmtId="0" fontId="36" fillId="5" borderId="55"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left" vertical="center" wrapText="1"/>
      <protection hidden="1"/>
    </xf>
    <xf numFmtId="0" fontId="2" fillId="0" borderId="10" xfId="0" applyFont="1" applyFill="1" applyBorder="1" applyAlignment="1" applyProtection="1">
      <alignment horizontal="center" vertical="center"/>
      <protection hidden="1"/>
    </xf>
    <xf numFmtId="0" fontId="2" fillId="0" borderId="38" xfId="0" applyFont="1" applyFill="1" applyBorder="1" applyAlignment="1" applyProtection="1">
      <alignment horizontal="center" vertical="center"/>
      <protection hidden="1"/>
    </xf>
    <xf numFmtId="0" fontId="2" fillId="0" borderId="37" xfId="0" applyFont="1" applyFill="1" applyBorder="1" applyAlignment="1" applyProtection="1">
      <alignment horizontal="center" vertical="center"/>
      <protection hidden="1"/>
    </xf>
    <xf numFmtId="0" fontId="14" fillId="14" borderId="0" xfId="0" applyFont="1" applyFill="1" applyBorder="1" applyAlignment="1" applyProtection="1">
      <alignment vertical="center" wrapText="1"/>
      <protection hidden="1"/>
    </xf>
    <xf numFmtId="1" fontId="2" fillId="8" borderId="36" xfId="0" applyNumberFormat="1" applyFont="1" applyFill="1" applyBorder="1" applyAlignment="1" applyProtection="1">
      <alignment horizontal="center" vertical="center"/>
      <protection hidden="1"/>
    </xf>
    <xf numFmtId="1" fontId="2" fillId="8" borderId="37" xfId="0" applyNumberFormat="1" applyFont="1" applyFill="1" applyBorder="1" applyAlignment="1" applyProtection="1">
      <alignment horizontal="center" vertical="center"/>
      <protection hidden="1"/>
    </xf>
    <xf numFmtId="1" fontId="2" fillId="8" borderId="38" xfId="0" applyNumberFormat="1" applyFont="1" applyFill="1" applyBorder="1" applyAlignment="1" applyProtection="1">
      <alignment horizontal="center" vertical="center"/>
      <protection hidden="1"/>
    </xf>
    <xf numFmtId="0" fontId="7" fillId="12" borderId="4" xfId="0" applyFont="1" applyFill="1" applyBorder="1" applyAlignment="1" applyProtection="1">
      <alignment horizontal="left" vertical="center"/>
      <protection hidden="1"/>
    </xf>
    <xf numFmtId="0" fontId="7" fillId="12" borderId="1" xfId="0" applyFont="1" applyFill="1" applyBorder="1" applyAlignment="1" applyProtection="1">
      <alignment horizontal="left" vertical="center"/>
      <protection hidden="1"/>
    </xf>
    <xf numFmtId="0" fontId="7" fillId="12" borderId="5" xfId="0" applyFont="1" applyFill="1" applyBorder="1" applyAlignment="1" applyProtection="1">
      <alignment horizontal="left" vertical="center"/>
      <protection hidden="1"/>
    </xf>
    <xf numFmtId="0" fontId="13" fillId="10" borderId="30" xfId="0" applyFont="1" applyFill="1" applyBorder="1" applyAlignment="1" applyProtection="1">
      <alignment horizontal="left" vertical="center" wrapText="1"/>
      <protection hidden="1"/>
    </xf>
    <xf numFmtId="0" fontId="13" fillId="10" borderId="31" xfId="0" applyFont="1" applyFill="1" applyBorder="1" applyAlignment="1" applyProtection="1">
      <alignment horizontal="left" vertical="center" wrapText="1"/>
      <protection hidden="1"/>
    </xf>
    <xf numFmtId="0" fontId="13" fillId="10" borderId="9" xfId="0" applyFont="1" applyFill="1" applyBorder="1" applyAlignment="1" applyProtection="1">
      <alignment horizontal="left" vertical="center" wrapText="1"/>
      <protection hidden="1"/>
    </xf>
    <xf numFmtId="0" fontId="13" fillId="10" borderId="0" xfId="0" applyFont="1" applyFill="1" applyBorder="1" applyAlignment="1" applyProtection="1">
      <alignment horizontal="left" vertical="center" wrapText="1"/>
      <protection hidden="1"/>
    </xf>
    <xf numFmtId="0" fontId="5" fillId="11" borderId="8" xfId="0" applyFont="1" applyFill="1" applyBorder="1" applyAlignment="1" applyProtection="1">
      <alignment horizontal="left" vertical="center" wrapText="1"/>
      <protection hidden="1"/>
    </xf>
    <xf numFmtId="0" fontId="5" fillId="11" borderId="3" xfId="0" applyFont="1" applyFill="1" applyBorder="1" applyAlignment="1" applyProtection="1">
      <alignment horizontal="left" vertical="center" wrapText="1"/>
      <protection hidden="1"/>
    </xf>
    <xf numFmtId="0" fontId="5" fillId="11" borderId="10" xfId="0" applyFont="1" applyFill="1" applyBorder="1" applyAlignment="1" applyProtection="1">
      <alignment horizontal="left" vertical="center" wrapText="1"/>
      <protection hidden="1"/>
    </xf>
    <xf numFmtId="0" fontId="13" fillId="10" borderId="8" xfId="0" applyFont="1" applyFill="1" applyBorder="1" applyAlignment="1" applyProtection="1">
      <alignment horizontal="left" vertical="center" wrapText="1"/>
      <protection hidden="1"/>
    </xf>
    <xf numFmtId="0" fontId="13" fillId="10" borderId="3" xfId="0" applyFont="1" applyFill="1" applyBorder="1" applyAlignment="1" applyProtection="1">
      <alignment horizontal="left" vertical="center" wrapText="1"/>
      <protection hidden="1"/>
    </xf>
    <xf numFmtId="0" fontId="13" fillId="10" borderId="27" xfId="0" applyFont="1" applyFill="1" applyBorder="1" applyAlignment="1" applyProtection="1">
      <alignment horizontal="left" vertical="center" wrapText="1"/>
      <protection hidden="1"/>
    </xf>
    <xf numFmtId="0" fontId="13" fillId="10" borderId="28" xfId="0" applyFont="1" applyFill="1" applyBorder="1" applyAlignment="1" applyProtection="1">
      <alignment horizontal="left" vertical="center" wrapText="1"/>
      <protection hidden="1"/>
    </xf>
    <xf numFmtId="1" fontId="2" fillId="8" borderId="10" xfId="0" applyNumberFormat="1"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wrapText="1"/>
      <protection hidden="1"/>
    </xf>
    <xf numFmtId="0" fontId="5" fillId="11" borderId="5" xfId="0" applyFont="1" applyFill="1" applyBorder="1" applyAlignment="1" applyProtection="1">
      <alignment horizontal="center" vertical="center" wrapText="1"/>
      <protection hidden="1"/>
    </xf>
    <xf numFmtId="0" fontId="14" fillId="14" borderId="2" xfId="0" applyFont="1" applyFill="1" applyBorder="1" applyAlignment="1" applyProtection="1">
      <alignment horizontal="left" vertical="center" wrapText="1"/>
      <protection hidden="1"/>
    </xf>
    <xf numFmtId="3" fontId="2" fillId="8" borderId="10" xfId="0" applyNumberFormat="1" applyFont="1" applyFill="1" applyBorder="1" applyAlignment="1" applyProtection="1">
      <alignment horizontal="center" vertical="center" wrapText="1"/>
      <protection hidden="1"/>
    </xf>
    <xf numFmtId="3" fontId="2" fillId="8" borderId="37" xfId="0" applyNumberFormat="1" applyFont="1" applyFill="1" applyBorder="1" applyAlignment="1" applyProtection="1">
      <alignment horizontal="center" vertical="center" wrapText="1"/>
      <protection hidden="1"/>
    </xf>
    <xf numFmtId="3" fontId="2" fillId="8" borderId="38" xfId="0" applyNumberFormat="1" applyFont="1" applyFill="1" applyBorder="1" applyAlignment="1" applyProtection="1">
      <alignment horizontal="center" vertical="center" wrapText="1"/>
      <protection hidden="1"/>
    </xf>
    <xf numFmtId="0" fontId="16" fillId="9" borderId="6" xfId="0" applyFont="1" applyFill="1" applyBorder="1" applyAlignment="1" applyProtection="1">
      <alignment horizontal="left" vertical="center"/>
      <protection hidden="1"/>
    </xf>
    <xf numFmtId="0" fontId="2" fillId="8" borderId="7" xfId="0" applyNumberFormat="1" applyFont="1" applyFill="1" applyBorder="1" applyAlignment="1" applyProtection="1">
      <alignment horizontal="center" vertical="center"/>
      <protection hidden="1"/>
    </xf>
    <xf numFmtId="0" fontId="3" fillId="10" borderId="27" xfId="0" applyFont="1" applyFill="1" applyBorder="1" applyAlignment="1" applyProtection="1">
      <alignment horizontal="left" vertical="center" wrapText="1"/>
      <protection hidden="1"/>
    </xf>
    <xf numFmtId="0" fontId="3" fillId="10" borderId="28" xfId="0" applyFont="1" applyFill="1" applyBorder="1" applyAlignment="1" applyProtection="1">
      <alignment horizontal="left" vertical="center" wrapText="1"/>
      <protection hidden="1"/>
    </xf>
    <xf numFmtId="0" fontId="2" fillId="8" borderId="47" xfId="0" applyFont="1" applyFill="1" applyBorder="1" applyAlignment="1" applyProtection="1">
      <alignment horizontal="center" vertical="center"/>
      <protection hidden="1"/>
    </xf>
    <xf numFmtId="0" fontId="2" fillId="8" borderId="22" xfId="0" applyFont="1" applyFill="1" applyBorder="1" applyAlignment="1" applyProtection="1">
      <alignment horizontal="center" vertical="center"/>
      <protection hidden="1"/>
    </xf>
    <xf numFmtId="0" fontId="2" fillId="8" borderId="35" xfId="0" applyFont="1" applyFill="1" applyBorder="1" applyAlignment="1" applyProtection="1">
      <alignment horizontal="center" vertical="center"/>
      <protection hidden="1"/>
    </xf>
    <xf numFmtId="0" fontId="2" fillId="8" borderId="33" xfId="0" applyFont="1" applyFill="1" applyBorder="1" applyAlignment="1" applyProtection="1">
      <alignment horizontal="center" vertical="center"/>
      <protection hidden="1"/>
    </xf>
    <xf numFmtId="0" fontId="0" fillId="0" borderId="1"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5" fillId="5" borderId="8" xfId="0" applyFont="1" applyFill="1" applyBorder="1" applyAlignment="1" applyProtection="1">
      <alignment horizontal="left" vertical="center" wrapText="1"/>
      <protection hidden="1"/>
    </xf>
    <xf numFmtId="0" fontId="5" fillId="5" borderId="3" xfId="0" applyFont="1" applyFill="1" applyBorder="1" applyAlignment="1" applyProtection="1">
      <alignment horizontal="left" vertical="center" wrapText="1"/>
      <protection hidden="1"/>
    </xf>
    <xf numFmtId="0" fontId="5" fillId="5" borderId="10" xfId="0" applyFont="1" applyFill="1" applyBorder="1" applyAlignment="1" applyProtection="1">
      <alignment horizontal="left" vertical="center" wrapText="1"/>
      <protection hidden="1"/>
    </xf>
    <xf numFmtId="0" fontId="2" fillId="0" borderId="36" xfId="0" applyFont="1" applyFill="1" applyBorder="1" applyAlignment="1" applyProtection="1">
      <alignment horizontal="center" vertical="center"/>
      <protection hidden="1"/>
    </xf>
    <xf numFmtId="0" fontId="5" fillId="13" borderId="5" xfId="0" applyFont="1" applyFill="1" applyBorder="1" applyAlignment="1" applyProtection="1">
      <alignment horizontal="left" vertical="center" wrapText="1"/>
      <protection hidden="1"/>
    </xf>
    <xf numFmtId="0" fontId="17" fillId="15" borderId="4" xfId="0" applyFont="1" applyFill="1" applyBorder="1" applyAlignment="1" applyProtection="1">
      <alignment horizontal="left" vertical="center" wrapText="1"/>
      <protection hidden="1"/>
    </xf>
    <xf numFmtId="0" fontId="17" fillId="15" borderId="1" xfId="0" applyFont="1" applyFill="1" applyBorder="1" applyAlignment="1" applyProtection="1">
      <alignment horizontal="left" vertical="center" wrapText="1"/>
      <protection hidden="1"/>
    </xf>
    <xf numFmtId="0" fontId="7" fillId="16" borderId="4" xfId="0" applyFont="1" applyFill="1" applyBorder="1" applyAlignment="1" applyProtection="1">
      <alignment horizontal="left" vertical="center"/>
      <protection hidden="1"/>
    </xf>
    <xf numFmtId="0" fontId="7" fillId="16" borderId="1" xfId="0" applyFont="1" applyFill="1" applyBorder="1" applyAlignment="1" applyProtection="1">
      <alignment horizontal="left" vertical="center"/>
      <protection hidden="1"/>
    </xf>
    <xf numFmtId="0" fontId="7" fillId="16" borderId="5" xfId="0" applyFont="1" applyFill="1" applyBorder="1" applyAlignment="1" applyProtection="1">
      <alignment horizontal="left" vertical="center"/>
      <protection hidden="1"/>
    </xf>
  </cellXfs>
  <cellStyles count="2">
    <cellStyle name="Normal" xfId="0" builtinId="0"/>
    <cellStyle name="Pourcentage" xfId="1" builtinId="5"/>
  </cellStyles>
  <dxfs count="0"/>
  <tableStyles count="0" defaultTableStyle="TableStyleMedium2" defaultPivotStyle="PivotStyleLight16"/>
  <colors>
    <mruColors>
      <color rgb="FFFFFFFF"/>
      <color rgb="FF222B35"/>
      <color rgb="FFF2F2F2"/>
      <color rgb="FF43682A"/>
      <color rgb="FF006666"/>
      <color rgb="FFB3FFFF"/>
      <color rgb="FF009999"/>
      <color rgb="FFACB9CA"/>
      <color rgb="FF66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H$12" lockText="1" noThreeD="1"/>
</file>

<file path=xl/ctrlProps/ctrlProp2.xml><?xml version="1.0" encoding="utf-8"?>
<formControlPr xmlns="http://schemas.microsoft.com/office/spreadsheetml/2009/9/main" objectType="CheckBox" checked="Checked" fmlaLink="$I$12" lockText="1" noThreeD="1"/>
</file>

<file path=xl/ctrlProps/ctrlProp3.xml><?xml version="1.0" encoding="utf-8"?>
<formControlPr xmlns="http://schemas.microsoft.com/office/spreadsheetml/2009/9/main" objectType="CheckBox" checked="Checked" fmlaLink="$J$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6</xdr:col>
          <xdr:colOff>1133475</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0 - 18 ans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11</xdr:row>
          <xdr:rowOff>0</xdr:rowOff>
        </xdr:from>
        <xdr:to>
          <xdr:col>6</xdr:col>
          <xdr:colOff>2257425</xdr:colOff>
          <xdr:row>12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18 - 25 ans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2200275</xdr:colOff>
          <xdr:row>11</xdr:row>
          <xdr:rowOff>0</xdr:rowOff>
        </xdr:from>
        <xdr:to>
          <xdr:col>13</xdr:col>
          <xdr:colOff>19050</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26 et +</a:t>
              </a:r>
            </a:p>
          </xdr:txBody>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7780-9C46-4B80-88D0-D1FB365ABBE4}">
  <sheetPr codeName="Feuil1">
    <tabColor theme="8" tint="0.39997558519241921"/>
    <pageSetUpPr fitToPage="1"/>
  </sheetPr>
  <dimension ref="A1:P26"/>
  <sheetViews>
    <sheetView showGridLines="0" tabSelected="1" topLeftCell="F8" zoomScale="115" zoomScaleNormal="115" workbookViewId="0">
      <selection activeCell="G15" sqref="G15"/>
    </sheetView>
  </sheetViews>
  <sheetFormatPr baseColWidth="10" defaultColWidth="10.85546875" defaultRowHeight="15" x14ac:dyDescent="0.25"/>
  <cols>
    <col min="1" max="5" width="10.85546875" style="4" hidden="1" customWidth="1"/>
    <col min="6" max="6" width="49.140625" style="1" customWidth="1"/>
    <col min="7" max="7" width="120.28515625" style="1" customWidth="1"/>
    <col min="8" max="8" width="8.28515625" style="1" hidden="1" customWidth="1"/>
    <col min="9" max="9" width="7.42578125" style="1" hidden="1" customWidth="1"/>
    <col min="10" max="10" width="10.28515625" style="1" hidden="1" customWidth="1"/>
    <col min="11" max="11" width="8.85546875" style="1" hidden="1" customWidth="1"/>
    <col min="12" max="12" width="8.140625" style="1" hidden="1" customWidth="1"/>
    <col min="13" max="13" width="10.85546875" style="1" hidden="1" customWidth="1"/>
    <col min="14" max="14" width="11.7109375" style="1" customWidth="1"/>
    <col min="15" max="15" width="10.42578125" style="1" customWidth="1"/>
    <col min="16" max="16384" width="10.85546875" style="1"/>
  </cols>
  <sheetData>
    <row r="1" spans="1:16" ht="15.75" hidden="1" thickBot="1" x14ac:dyDescent="0.3">
      <c r="A1" s="4" t="s">
        <v>70</v>
      </c>
      <c r="B1" s="4" t="s">
        <v>75</v>
      </c>
      <c r="C1" s="4" t="s">
        <v>76</v>
      </c>
      <c r="D1" s="4" t="s">
        <v>77</v>
      </c>
      <c r="E1" s="4" t="s">
        <v>78</v>
      </c>
      <c r="F1" s="4" t="s">
        <v>71</v>
      </c>
      <c r="G1" s="4" t="s">
        <v>79</v>
      </c>
    </row>
    <row r="2" spans="1:16" x14ac:dyDescent="0.25">
      <c r="A2" s="4" t="s">
        <v>79</v>
      </c>
      <c r="E2" s="4" t="s">
        <v>43</v>
      </c>
      <c r="F2" s="2" t="s">
        <v>146</v>
      </c>
      <c r="G2" s="10" t="s">
        <v>365</v>
      </c>
    </row>
    <row r="3" spans="1:16" ht="15.75" thickBot="1" x14ac:dyDescent="0.3">
      <c r="A3" s="4" t="s">
        <v>79</v>
      </c>
      <c r="E3" s="4" t="s">
        <v>44</v>
      </c>
      <c r="F3" s="3" t="s">
        <v>147</v>
      </c>
      <c r="G3" s="6">
        <v>44658</v>
      </c>
    </row>
    <row r="4" spans="1:16" ht="15.75" thickBot="1" x14ac:dyDescent="0.3">
      <c r="A4" s="4" t="s">
        <v>71</v>
      </c>
      <c r="B4" s="4" t="s">
        <v>71</v>
      </c>
      <c r="C4" s="4" t="s">
        <v>71</v>
      </c>
      <c r="D4" s="4" t="s">
        <v>71</v>
      </c>
      <c r="E4" s="4" t="s">
        <v>71</v>
      </c>
    </row>
    <row r="5" spans="1:16" ht="15.75" thickBot="1" x14ac:dyDescent="0.3">
      <c r="A5" s="4" t="s">
        <v>71</v>
      </c>
      <c r="B5" s="4" t="s">
        <v>71</v>
      </c>
      <c r="C5" s="4" t="s">
        <v>71</v>
      </c>
      <c r="D5" s="4" t="s">
        <v>71</v>
      </c>
      <c r="E5" s="4" t="s">
        <v>71</v>
      </c>
      <c r="F5" s="205" t="s">
        <v>1</v>
      </c>
      <c r="G5" s="206"/>
    </row>
    <row r="6" spans="1:16" x14ac:dyDescent="0.25">
      <c r="A6" s="4" t="s">
        <v>79</v>
      </c>
      <c r="B6" s="4" t="s">
        <v>1</v>
      </c>
      <c r="E6" s="4" t="s">
        <v>85</v>
      </c>
      <c r="F6" s="145" t="s">
        <v>85</v>
      </c>
      <c r="G6" s="8">
        <v>210</v>
      </c>
    </row>
    <row r="7" spans="1:16" x14ac:dyDescent="0.25">
      <c r="A7" s="4" t="s">
        <v>79</v>
      </c>
      <c r="B7" s="4" t="s">
        <v>1</v>
      </c>
      <c r="E7" s="4" t="s">
        <v>86</v>
      </c>
      <c r="F7" s="148" t="s">
        <v>363</v>
      </c>
      <c r="G7" s="9">
        <v>42736</v>
      </c>
    </row>
    <row r="8" spans="1:16" x14ac:dyDescent="0.25">
      <c r="A8" s="4" t="s">
        <v>79</v>
      </c>
      <c r="B8" s="4" t="s">
        <v>1</v>
      </c>
      <c r="E8" s="4" t="s">
        <v>89</v>
      </c>
      <c r="F8" s="148" t="s">
        <v>364</v>
      </c>
      <c r="G8" s="185">
        <v>44561</v>
      </c>
    </row>
    <row r="9" spans="1:16" x14ac:dyDescent="0.25">
      <c r="A9" s="4" t="s">
        <v>79</v>
      </c>
      <c r="B9" s="4" t="s">
        <v>1</v>
      </c>
      <c r="E9" s="4" t="s">
        <v>0</v>
      </c>
      <c r="F9" s="146" t="s">
        <v>87</v>
      </c>
      <c r="G9" s="113">
        <v>40</v>
      </c>
    </row>
    <row r="10" spans="1:16" x14ac:dyDescent="0.25">
      <c r="A10" s="4" t="s">
        <v>79</v>
      </c>
      <c r="B10" s="4" t="s">
        <v>1</v>
      </c>
      <c r="E10" s="4" t="s">
        <v>2</v>
      </c>
      <c r="F10" s="146" t="s">
        <v>2</v>
      </c>
      <c r="G10" s="113">
        <v>3.35</v>
      </c>
    </row>
    <row r="11" spans="1:16" x14ac:dyDescent="0.25">
      <c r="A11" s="4" t="s">
        <v>79</v>
      </c>
      <c r="B11" s="4" t="s">
        <v>1</v>
      </c>
      <c r="E11" s="4" t="s">
        <v>3</v>
      </c>
      <c r="F11" s="146" t="s">
        <v>3</v>
      </c>
      <c r="G11" s="183" t="s">
        <v>366</v>
      </c>
    </row>
    <row r="12" spans="1:16" ht="17.649999999999999" customHeight="1" x14ac:dyDescent="0.25">
      <c r="A12" s="4" t="s">
        <v>79</v>
      </c>
      <c r="B12" s="4" t="s">
        <v>1</v>
      </c>
      <c r="E12" s="4" t="s">
        <v>91</v>
      </c>
      <c r="F12" s="146" t="s">
        <v>88</v>
      </c>
      <c r="G12" s="182" t="str">
        <f>CONCATENATE(K12," / ",L12," / ",M12)</f>
        <v>0-18 ans / 18 - 25 ans / 26 et +</v>
      </c>
      <c r="H12" s="181" t="b">
        <v>1</v>
      </c>
      <c r="I12" s="181" t="b">
        <v>1</v>
      </c>
      <c r="J12" s="181" t="b">
        <v>1</v>
      </c>
      <c r="K12" s="181" t="str">
        <f>IF(H12=FALSE,"","0-18 ans")</f>
        <v>0-18 ans</v>
      </c>
      <c r="L12" s="181" t="str">
        <f>IF(I12=FALSE,"","18 - 25 ans")</f>
        <v>18 - 25 ans</v>
      </c>
      <c r="M12" s="181" t="str">
        <f>IF(J12=FALSE,"","26 et +")</f>
        <v>26 et +</v>
      </c>
      <c r="N12" s="180"/>
      <c r="O12" s="180"/>
      <c r="P12" s="180"/>
    </row>
    <row r="13" spans="1:16" ht="36.950000000000003" customHeight="1" x14ac:dyDescent="0.25">
      <c r="A13" s="4" t="s">
        <v>79</v>
      </c>
      <c r="B13" s="4" t="s">
        <v>1</v>
      </c>
      <c r="E13" s="4" t="s">
        <v>92</v>
      </c>
      <c r="F13" s="146" t="s">
        <v>90</v>
      </c>
      <c r="G13" s="154" t="s">
        <v>382</v>
      </c>
      <c r="H13" s="101"/>
      <c r="I13" s="101"/>
      <c r="J13" s="101"/>
      <c r="K13" s="7"/>
      <c r="L13" s="7"/>
      <c r="M13" s="7"/>
    </row>
    <row r="14" spans="1:16" ht="36.950000000000003" customHeight="1" x14ac:dyDescent="0.25">
      <c r="A14" s="4" t="s">
        <v>79</v>
      </c>
      <c r="B14" s="4" t="s">
        <v>1</v>
      </c>
      <c r="E14" s="4" t="s">
        <v>4</v>
      </c>
      <c r="F14" s="146" t="s">
        <v>4</v>
      </c>
      <c r="G14" s="154" t="s">
        <v>367</v>
      </c>
    </row>
    <row r="15" spans="1:16" ht="36.950000000000003" customHeight="1" thickBot="1" x14ac:dyDescent="0.3">
      <c r="A15" s="4" t="s">
        <v>79</v>
      </c>
      <c r="B15" s="4" t="s">
        <v>1</v>
      </c>
      <c r="E15" s="4" t="s">
        <v>5</v>
      </c>
      <c r="F15" s="146" t="s">
        <v>5</v>
      </c>
      <c r="G15" s="200" t="s">
        <v>368</v>
      </c>
    </row>
    <row r="16" spans="1:16" ht="15.75" thickBot="1" x14ac:dyDescent="0.3">
      <c r="A16" s="4" t="s">
        <v>71</v>
      </c>
      <c r="B16" s="4" t="s">
        <v>71</v>
      </c>
      <c r="C16" s="4" t="s">
        <v>71</v>
      </c>
      <c r="D16" s="4" t="s">
        <v>71</v>
      </c>
      <c r="E16" s="4" t="s">
        <v>71</v>
      </c>
      <c r="F16" s="205" t="s">
        <v>6</v>
      </c>
      <c r="G16" s="206"/>
    </row>
    <row r="17" spans="1:7" ht="47.65" customHeight="1" x14ac:dyDescent="0.25">
      <c r="A17" s="4" t="s">
        <v>79</v>
      </c>
      <c r="B17" s="4" t="s">
        <v>6</v>
      </c>
      <c r="E17" s="4" t="s">
        <v>7</v>
      </c>
      <c r="F17" s="149" t="s">
        <v>148</v>
      </c>
      <c r="G17" s="201" t="s">
        <v>369</v>
      </c>
    </row>
    <row r="18" spans="1:7" ht="32.65" customHeight="1" x14ac:dyDescent="0.25">
      <c r="A18" s="4" t="s">
        <v>79</v>
      </c>
      <c r="B18" s="4" t="s">
        <v>6</v>
      </c>
      <c r="E18" s="4" t="s">
        <v>8</v>
      </c>
      <c r="F18" s="147" t="s">
        <v>149</v>
      </c>
      <c r="G18" s="202" t="s">
        <v>370</v>
      </c>
    </row>
    <row r="19" spans="1:7" ht="35.65" customHeight="1" x14ac:dyDescent="0.25">
      <c r="A19" s="4" t="s">
        <v>79</v>
      </c>
      <c r="B19" s="4" t="s">
        <v>6</v>
      </c>
      <c r="E19" s="4" t="s">
        <v>9</v>
      </c>
      <c r="F19" s="147" t="s">
        <v>150</v>
      </c>
      <c r="G19" s="203">
        <v>690790571</v>
      </c>
    </row>
    <row r="20" spans="1:7" x14ac:dyDescent="0.25">
      <c r="A20" s="4" t="s">
        <v>79</v>
      </c>
      <c r="B20" s="4" t="s">
        <v>6</v>
      </c>
      <c r="E20" s="4" t="s">
        <v>10</v>
      </c>
      <c r="F20" s="146" t="s">
        <v>93</v>
      </c>
      <c r="G20" s="202">
        <v>68</v>
      </c>
    </row>
    <row r="21" spans="1:7" x14ac:dyDescent="0.25">
      <c r="A21" s="4" t="s">
        <v>79</v>
      </c>
      <c r="B21" s="4" t="s">
        <v>6</v>
      </c>
      <c r="E21" s="4" t="s">
        <v>82</v>
      </c>
      <c r="F21" s="146" t="s">
        <v>82</v>
      </c>
      <c r="G21" s="202" t="s">
        <v>371</v>
      </c>
    </row>
    <row r="22" spans="1:7" x14ac:dyDescent="0.25">
      <c r="A22" s="4" t="s">
        <v>79</v>
      </c>
      <c r="B22" s="4" t="s">
        <v>6</v>
      </c>
      <c r="E22" s="4" t="s">
        <v>83</v>
      </c>
      <c r="F22" s="146" t="s">
        <v>83</v>
      </c>
      <c r="G22" s="152" t="s">
        <v>372</v>
      </c>
    </row>
    <row r="23" spans="1:7" x14ac:dyDescent="0.25">
      <c r="A23" s="4" t="s">
        <v>79</v>
      </c>
      <c r="B23" s="4" t="s">
        <v>6</v>
      </c>
      <c r="E23" s="4" t="s">
        <v>84</v>
      </c>
      <c r="F23" s="146" t="s">
        <v>84</v>
      </c>
      <c r="G23" s="152" t="s">
        <v>373</v>
      </c>
    </row>
    <row r="24" spans="1:7" x14ac:dyDescent="0.25">
      <c r="A24" s="4" t="s">
        <v>79</v>
      </c>
      <c r="B24" s="4" t="s">
        <v>6</v>
      </c>
      <c r="E24" s="4" t="s">
        <v>11</v>
      </c>
      <c r="F24" s="146" t="s">
        <v>11</v>
      </c>
      <c r="G24" s="202" t="s">
        <v>374</v>
      </c>
    </row>
    <row r="25" spans="1:7" x14ac:dyDescent="0.25">
      <c r="A25" s="4" t="s">
        <v>79</v>
      </c>
      <c r="B25" s="4" t="s">
        <v>6</v>
      </c>
      <c r="E25" s="4" t="s">
        <v>12</v>
      </c>
      <c r="F25" s="150" t="s">
        <v>12</v>
      </c>
      <c r="G25" s="153" t="s">
        <v>375</v>
      </c>
    </row>
    <row r="26" spans="1:7" ht="40.35" customHeight="1" thickBot="1" x14ac:dyDescent="0.3">
      <c r="A26" s="4" t="s">
        <v>79</v>
      </c>
      <c r="B26" s="4" t="s">
        <v>6</v>
      </c>
      <c r="E26" s="4" t="s">
        <v>17</v>
      </c>
      <c r="F26" s="151" t="s">
        <v>13</v>
      </c>
      <c r="G26" s="204" t="s">
        <v>377</v>
      </c>
    </row>
  </sheetData>
  <sheetProtection algorithmName="SHA-512" hashValue="JnGgqBwyYtPnMJTW+4WNy42Jfj+cvVCRFKHES7AkrUQqhMM1r0MeG6w3G11wIrAF9LsZ0A48UQjrUg/gXpq2Hg==" saltValue="gafo8kYRwir2GS8QPSJA+g==" spinCount="100000" sheet="1" selectLockedCells="1"/>
  <mergeCells count="2">
    <mergeCell ref="F5:G5"/>
    <mergeCell ref="F16:G16"/>
  </mergeCells>
  <dataValidations count="2">
    <dataValidation type="decimal" allowBlank="1" showInputMessage="1" showErrorMessage="1" sqref="G6:G7 G9:G10" xr:uid="{F59C5FAB-0EC5-42EE-9C88-CA13B85F75BA}">
      <formula1>0</formula1>
      <formula2>1000000</formula2>
    </dataValidation>
    <dataValidation type="decimal" allowBlank="1" sqref="G8" xr:uid="{357F8C4A-592E-49CD-8716-54A18A92C7B3}">
      <formula1>0</formula1>
      <formula2>1000000</formula2>
    </dataValidation>
  </dataValidations>
  <pageMargins left="0.25" right="0.25" top="0.75" bottom="0.75" header="0.3" footer="0.3"/>
  <pageSetup paperSize="9" scale="88" orientation="portrait" horizontalDpi="360" verticalDpi="360" r:id="rId1"/>
  <ignoredErrors>
    <ignoredError sqref="G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locked="0" defaultSize="0" autoFill="0" autoLine="0" autoPict="0">
                <anchor moveWithCells="1">
                  <from>
                    <xdr:col>6</xdr:col>
                    <xdr:colOff>38100</xdr:colOff>
                    <xdr:row>11</xdr:row>
                    <xdr:rowOff>0</xdr:rowOff>
                  </from>
                  <to>
                    <xdr:col>6</xdr:col>
                    <xdr:colOff>1133475</xdr:colOff>
                    <xdr:row>12</xdr:row>
                    <xdr:rowOff>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6</xdr:col>
                    <xdr:colOff>1104900</xdr:colOff>
                    <xdr:row>11</xdr:row>
                    <xdr:rowOff>0</xdr:rowOff>
                  </from>
                  <to>
                    <xdr:col>6</xdr:col>
                    <xdr:colOff>2257425</xdr:colOff>
                    <xdr:row>12</xdr:row>
                    <xdr:rowOff>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6</xdr:col>
                    <xdr:colOff>2200275</xdr:colOff>
                    <xdr:row>11</xdr:row>
                    <xdr:rowOff>0</xdr:rowOff>
                  </from>
                  <to>
                    <xdr:col>13</xdr:col>
                    <xdr:colOff>19050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0C34-E40C-477E-8FDA-C05EEF39ABB0}">
  <sheetPr codeName="Feuil2">
    <tabColor theme="8" tint="0.39997558519241921"/>
  </sheetPr>
  <dimension ref="A1:K424"/>
  <sheetViews>
    <sheetView showGridLines="0" zoomScale="90" zoomScaleNormal="90" workbookViewId="0">
      <pane xSplit="8" ySplit="2" topLeftCell="I250" activePane="bottomRight" state="frozen"/>
      <selection activeCell="K29" sqref="K29"/>
      <selection pane="topRight" activeCell="K29" sqref="K29"/>
      <selection pane="bottomLeft" activeCell="K29" sqref="K29"/>
      <selection pane="bottomRight" activeCell="I264" sqref="I264"/>
    </sheetView>
  </sheetViews>
  <sheetFormatPr baseColWidth="10" defaultColWidth="10.85546875" defaultRowHeight="15.95" customHeight="1" x14ac:dyDescent="0.25"/>
  <cols>
    <col min="1" max="1" width="10.42578125" style="30" hidden="1" customWidth="1"/>
    <col min="2" max="2" width="9.5703125" style="30" hidden="1" customWidth="1"/>
    <col min="3" max="3" width="12.85546875" style="30" hidden="1" customWidth="1"/>
    <col min="4" max="4" width="54.28515625" style="30" hidden="1" customWidth="1"/>
    <col min="5" max="5" width="8.5703125" style="30" hidden="1" customWidth="1"/>
    <col min="6" max="6" width="36.28515625" style="17" customWidth="1"/>
    <col min="7" max="7" width="38.85546875" style="17" customWidth="1"/>
    <col min="8" max="8" width="58.140625" style="15" customWidth="1"/>
    <col min="9" max="9" width="20.5703125" style="15" customWidth="1"/>
    <col min="10" max="10" width="20.5703125" style="25" customWidth="1"/>
    <col min="11" max="11" width="18.28515625" style="46" customWidth="1"/>
    <col min="12" max="16384" width="10.85546875" style="15"/>
  </cols>
  <sheetData>
    <row r="1" spans="1:11" ht="15.95" hidden="1" customHeight="1" thickBot="1" x14ac:dyDescent="0.3">
      <c r="A1" s="30" t="s">
        <v>70</v>
      </c>
      <c r="B1" s="30" t="s">
        <v>75</v>
      </c>
      <c r="C1" s="30" t="s">
        <v>76</v>
      </c>
      <c r="D1" s="30" t="s">
        <v>77</v>
      </c>
      <c r="E1" s="30" t="s">
        <v>42</v>
      </c>
      <c r="F1" s="12" t="s">
        <v>71</v>
      </c>
      <c r="G1" s="12" t="s">
        <v>71</v>
      </c>
      <c r="H1" s="13" t="s">
        <v>71</v>
      </c>
      <c r="I1" s="13" t="s">
        <v>81</v>
      </c>
      <c r="J1" s="11" t="s">
        <v>71</v>
      </c>
      <c r="K1" s="14" t="s">
        <v>71</v>
      </c>
    </row>
    <row r="2" spans="1:11" ht="15.95" customHeight="1" thickBot="1" x14ac:dyDescent="0.3">
      <c r="A2" s="30" t="s">
        <v>71</v>
      </c>
      <c r="B2" s="30" t="s">
        <v>71</v>
      </c>
      <c r="C2" s="30" t="s">
        <v>71</v>
      </c>
      <c r="E2" s="30" t="s">
        <v>71</v>
      </c>
      <c r="F2" s="16"/>
      <c r="H2" s="18" t="s">
        <v>42</v>
      </c>
      <c r="I2" s="19" t="s">
        <v>52</v>
      </c>
      <c r="J2" s="20" t="s">
        <v>40</v>
      </c>
      <c r="K2" s="21" t="s">
        <v>16</v>
      </c>
    </row>
    <row r="3" spans="1:11" s="23" customFormat="1" ht="71.099999999999994" customHeight="1" thickBot="1" x14ac:dyDescent="0.3">
      <c r="A3" s="30" t="s">
        <v>71</v>
      </c>
      <c r="B3" s="30" t="s">
        <v>71</v>
      </c>
      <c r="C3" s="30" t="s">
        <v>71</v>
      </c>
      <c r="D3" s="30"/>
      <c r="E3" s="30" t="s">
        <v>71</v>
      </c>
      <c r="F3" s="22" t="s">
        <v>45</v>
      </c>
      <c r="G3" s="22"/>
      <c r="H3" s="155" t="s">
        <v>151</v>
      </c>
      <c r="I3" s="22"/>
      <c r="J3" s="22"/>
      <c r="K3" s="22"/>
    </row>
    <row r="4" spans="1:11" ht="15.95" customHeight="1" thickBot="1" x14ac:dyDescent="0.3">
      <c r="A4" s="30" t="s">
        <v>71</v>
      </c>
      <c r="B4" s="30" t="s">
        <v>71</v>
      </c>
      <c r="C4" s="30" t="s">
        <v>71</v>
      </c>
      <c r="E4" s="30" t="s">
        <v>71</v>
      </c>
      <c r="J4" s="15"/>
      <c r="K4" s="15"/>
    </row>
    <row r="5" spans="1:11" ht="15.95" customHeight="1" thickBot="1" x14ac:dyDescent="0.3">
      <c r="A5" s="30" t="s">
        <v>71</v>
      </c>
      <c r="B5" s="30" t="s">
        <v>71</v>
      </c>
      <c r="C5" s="30" t="s">
        <v>71</v>
      </c>
      <c r="E5" s="30" t="s">
        <v>71</v>
      </c>
      <c r="F5" s="267" t="s">
        <v>46</v>
      </c>
      <c r="G5" s="268"/>
      <c r="H5" s="268"/>
      <c r="I5" s="268"/>
      <c r="J5" s="268"/>
      <c r="K5" s="269"/>
    </row>
    <row r="6" spans="1:11" s="25" customFormat="1" ht="28.9" customHeight="1" x14ac:dyDescent="0.25">
      <c r="A6" s="198" t="s">
        <v>45</v>
      </c>
      <c r="B6" s="30" t="s">
        <v>72</v>
      </c>
      <c r="C6" s="30" t="s">
        <v>41</v>
      </c>
      <c r="D6" s="30" t="s">
        <v>41</v>
      </c>
      <c r="E6" s="30" t="s">
        <v>14</v>
      </c>
      <c r="F6" s="270" t="s">
        <v>41</v>
      </c>
      <c r="G6" s="271"/>
      <c r="H6" s="24" t="s">
        <v>94</v>
      </c>
      <c r="I6" s="184">
        <v>35</v>
      </c>
      <c r="K6" s="26"/>
    </row>
    <row r="7" spans="1:11" ht="15.95" customHeight="1" x14ac:dyDescent="0.25">
      <c r="A7" s="198" t="s">
        <v>71</v>
      </c>
      <c r="B7" s="30" t="s">
        <v>71</v>
      </c>
      <c r="C7" s="30" t="s">
        <v>71</v>
      </c>
      <c r="E7" s="30" t="s">
        <v>71</v>
      </c>
      <c r="F7" s="27"/>
      <c r="G7" s="16"/>
      <c r="H7" s="28"/>
      <c r="I7" s="28"/>
      <c r="K7" s="29"/>
    </row>
    <row r="8" spans="1:11" ht="44.65" customHeight="1" thickBot="1" x14ac:dyDescent="0.3">
      <c r="A8" s="198" t="s">
        <v>45</v>
      </c>
      <c r="B8" s="30" t="s">
        <v>72</v>
      </c>
      <c r="C8" s="30" t="s">
        <v>72</v>
      </c>
      <c r="D8" s="30" t="s">
        <v>72</v>
      </c>
      <c r="E8" s="30" t="s">
        <v>17</v>
      </c>
      <c r="F8" s="216" t="s">
        <v>17</v>
      </c>
      <c r="G8" s="217"/>
      <c r="H8" s="217"/>
      <c r="I8" s="218" t="s">
        <v>388</v>
      </c>
      <c r="J8" s="218"/>
      <c r="K8" s="219"/>
    </row>
    <row r="9" spans="1:11" s="25" customFormat="1" ht="15.95" customHeight="1" thickBot="1" x14ac:dyDescent="0.3">
      <c r="A9" s="30" t="s">
        <v>71</v>
      </c>
      <c r="B9" s="30" t="s">
        <v>71</v>
      </c>
      <c r="C9" s="30" t="s">
        <v>71</v>
      </c>
      <c r="D9" s="30" t="s">
        <v>71</v>
      </c>
      <c r="E9" s="30" t="s">
        <v>71</v>
      </c>
    </row>
    <row r="10" spans="1:11" ht="15" x14ac:dyDescent="0.25">
      <c r="A10" s="30" t="s">
        <v>71</v>
      </c>
      <c r="B10" s="30" t="s">
        <v>71</v>
      </c>
      <c r="C10" s="30" t="s">
        <v>71</v>
      </c>
      <c r="D10" s="30" t="s">
        <v>71</v>
      </c>
      <c r="E10" s="30" t="s">
        <v>71</v>
      </c>
      <c r="F10" s="272" t="s">
        <v>47</v>
      </c>
      <c r="G10" s="273"/>
      <c r="H10" s="273"/>
      <c r="I10" s="273"/>
      <c r="J10" s="273"/>
      <c r="K10" s="274"/>
    </row>
    <row r="11" spans="1:11" ht="30" customHeight="1" thickBot="1" x14ac:dyDescent="0.3">
      <c r="A11" s="30" t="s">
        <v>71</v>
      </c>
      <c r="B11" s="30" t="s">
        <v>71</v>
      </c>
      <c r="C11" s="30" t="s">
        <v>71</v>
      </c>
      <c r="D11" s="30" t="s">
        <v>71</v>
      </c>
      <c r="E11" s="30" t="s">
        <v>71</v>
      </c>
      <c r="F11" s="31"/>
      <c r="G11" s="32"/>
      <c r="H11" s="156" t="s">
        <v>152</v>
      </c>
      <c r="I11" s="280" t="s">
        <v>153</v>
      </c>
      <c r="J11" s="280"/>
      <c r="K11" s="281"/>
    </row>
    <row r="12" spans="1:11" ht="15" x14ac:dyDescent="0.25">
      <c r="A12" s="30" t="s">
        <v>45</v>
      </c>
      <c r="B12" s="30" t="s">
        <v>73</v>
      </c>
      <c r="C12" s="30" t="s">
        <v>15</v>
      </c>
      <c r="E12" s="30" t="str">
        <f>H12</f>
        <v>01 - Personnes présentant des déficiences intellectuelles</v>
      </c>
      <c r="F12" s="220" t="s">
        <v>96</v>
      </c>
      <c r="G12" s="221"/>
      <c r="H12" s="33" t="s">
        <v>312</v>
      </c>
      <c r="I12" s="125">
        <v>0</v>
      </c>
      <c r="J12" s="34">
        <f t="shared" ref="J12:J23" si="0">IFERROR(I12/$K$12,0)</f>
        <v>0</v>
      </c>
      <c r="K12" s="236">
        <f>SUM(I12:I23)</f>
        <v>35</v>
      </c>
    </row>
    <row r="13" spans="1:11" ht="15" x14ac:dyDescent="0.25">
      <c r="A13" s="30" t="s">
        <v>45</v>
      </c>
      <c r="B13" s="30" t="s">
        <v>73</v>
      </c>
      <c r="C13" s="30" t="s">
        <v>15</v>
      </c>
      <c r="E13" s="30" t="str">
        <f t="shared" ref="E13:E22" si="1">H13</f>
        <v>02 - Personnes présentant des troubles du spectre de l'autisme</v>
      </c>
      <c r="F13" s="222"/>
      <c r="G13" s="223"/>
      <c r="H13" s="35" t="s">
        <v>313</v>
      </c>
      <c r="I13" s="126">
        <v>35</v>
      </c>
      <c r="J13" s="36">
        <f t="shared" si="0"/>
        <v>1</v>
      </c>
      <c r="K13" s="227"/>
    </row>
    <row r="14" spans="1:11" ht="15" x14ac:dyDescent="0.25">
      <c r="A14" s="30" t="s">
        <v>45</v>
      </c>
      <c r="B14" s="30" t="s">
        <v>73</v>
      </c>
      <c r="C14" s="30" t="s">
        <v>15</v>
      </c>
      <c r="E14" s="30" t="str">
        <f t="shared" si="1"/>
        <v>03 - Personnes présentant un handicap psychique</v>
      </c>
      <c r="F14" s="222"/>
      <c r="G14" s="223"/>
      <c r="H14" s="35" t="s">
        <v>314</v>
      </c>
      <c r="I14" s="126">
        <v>0</v>
      </c>
      <c r="J14" s="36">
        <f t="shared" si="0"/>
        <v>0</v>
      </c>
      <c r="K14" s="227"/>
    </row>
    <row r="15" spans="1:11" ht="64.5" customHeight="1" x14ac:dyDescent="0.25">
      <c r="A15" s="30" t="s">
        <v>45</v>
      </c>
      <c r="B15" s="30" t="s">
        <v>73</v>
      </c>
      <c r="C15" s="30" t="s">
        <v>15</v>
      </c>
      <c r="E15" s="30" t="str">
        <f t="shared" si="1"/>
        <v xml:space="preserve">04 - Enfants, adolescents et jeunes adultes qui, bien que leurs potentialités intellectuelles et cognitives soient préservées, présentent des difficultés psychologiques dont l'expression, notamment l'intensité des troubles du comportement, perturbe gravement la socialisation et l'accès aux apprentissages </v>
      </c>
      <c r="F15" s="222"/>
      <c r="G15" s="223"/>
      <c r="H15" s="35" t="s">
        <v>315</v>
      </c>
      <c r="I15" s="126">
        <v>0</v>
      </c>
      <c r="J15" s="36">
        <f t="shared" si="0"/>
        <v>0</v>
      </c>
      <c r="K15" s="227"/>
    </row>
    <row r="16" spans="1:11" ht="99.95" customHeight="1" x14ac:dyDescent="0.25">
      <c r="A16" s="30" t="s">
        <v>45</v>
      </c>
      <c r="B16" s="30" t="s">
        <v>73</v>
      </c>
      <c r="C16" s="30" t="s">
        <v>15</v>
      </c>
      <c r="E16" s="30" t="str">
        <f t="shared" si="1"/>
        <v>05 - Personnes polyhandicapées, présentant un dysfonctionnement cérébral précoce ou survenu au cours du développement, ayant pour conséquence de graves perturbations à expressions multiples et évolutives de l'efficience motrice, perceptive, cognitive et de la construction des relations avec l'environnement physique et humain, et une situation évolutive d'extrême vulnérabilité physique, psychique et sociale au cours de laquelle certaines de ces personnes peuvent présenter, de manière transitoire ou durable, des signes de la série autistique</v>
      </c>
      <c r="F16" s="222"/>
      <c r="G16" s="223"/>
      <c r="H16" s="35" t="s">
        <v>316</v>
      </c>
      <c r="I16" s="126">
        <v>0</v>
      </c>
      <c r="J16" s="36">
        <f t="shared" si="0"/>
        <v>0</v>
      </c>
      <c r="K16" s="227"/>
    </row>
    <row r="17" spans="1:11" ht="15" x14ac:dyDescent="0.25">
      <c r="A17" s="30" t="s">
        <v>45</v>
      </c>
      <c r="B17" s="30" t="s">
        <v>73</v>
      </c>
      <c r="C17" s="30" t="s">
        <v>15</v>
      </c>
      <c r="E17" s="30" t="str">
        <f t="shared" si="1"/>
        <v>06 - Personnes présentant une déficience motrice</v>
      </c>
      <c r="F17" s="222"/>
      <c r="G17" s="223"/>
      <c r="H17" s="35" t="s">
        <v>317</v>
      </c>
      <c r="I17" s="126">
        <v>0</v>
      </c>
      <c r="J17" s="36">
        <f t="shared" si="0"/>
        <v>0</v>
      </c>
      <c r="K17" s="227"/>
    </row>
    <row r="18" spans="1:11" ht="15" x14ac:dyDescent="0.25">
      <c r="A18" s="30" t="s">
        <v>45</v>
      </c>
      <c r="B18" s="30" t="s">
        <v>73</v>
      </c>
      <c r="C18" s="30" t="s">
        <v>15</v>
      </c>
      <c r="E18" s="30" t="str">
        <f t="shared" si="1"/>
        <v>07 - Personnes présentant une déficience auditive grave</v>
      </c>
      <c r="F18" s="222"/>
      <c r="G18" s="223"/>
      <c r="H18" s="35" t="s">
        <v>318</v>
      </c>
      <c r="I18" s="126">
        <v>0</v>
      </c>
      <c r="J18" s="36">
        <f t="shared" si="0"/>
        <v>0</v>
      </c>
      <c r="K18" s="227"/>
    </row>
    <row r="19" spans="1:11" ht="15" x14ac:dyDescent="0.25">
      <c r="A19" s="30" t="s">
        <v>45</v>
      </c>
      <c r="B19" s="30" t="s">
        <v>73</v>
      </c>
      <c r="C19" s="30" t="s">
        <v>15</v>
      </c>
      <c r="E19" s="30" t="str">
        <f t="shared" si="1"/>
        <v>08 - Personnes présentant une déficience visuelle grave</v>
      </c>
      <c r="F19" s="222"/>
      <c r="G19" s="223"/>
      <c r="H19" s="35" t="s">
        <v>319</v>
      </c>
      <c r="I19" s="126">
        <v>0</v>
      </c>
      <c r="J19" s="36">
        <f t="shared" si="0"/>
        <v>0</v>
      </c>
      <c r="K19" s="227"/>
    </row>
    <row r="20" spans="1:11" ht="24" x14ac:dyDescent="0.25">
      <c r="A20" s="30" t="s">
        <v>45</v>
      </c>
      <c r="B20" s="30" t="s">
        <v>73</v>
      </c>
      <c r="C20" s="30" t="s">
        <v>15</v>
      </c>
      <c r="E20" s="30" t="str">
        <f t="shared" si="1"/>
        <v>09 - Personnes cérébro-lésées telles que définies à l'article D. 312-161-2</v>
      </c>
      <c r="F20" s="222"/>
      <c r="G20" s="223"/>
      <c r="H20" s="35" t="s">
        <v>320</v>
      </c>
      <c r="I20" s="126">
        <v>0</v>
      </c>
      <c r="J20" s="36">
        <f t="shared" si="0"/>
        <v>0</v>
      </c>
      <c r="K20" s="227"/>
    </row>
    <row r="21" spans="1:11" ht="24" x14ac:dyDescent="0.25">
      <c r="A21" s="30" t="s">
        <v>45</v>
      </c>
      <c r="B21" s="30" t="s">
        <v>73</v>
      </c>
      <c r="C21" s="30" t="s">
        <v>15</v>
      </c>
      <c r="E21" s="30" t="str">
        <f t="shared" si="1"/>
        <v>10 - Personnes présentant un handicap cognitif spécifique (troubles spécifiques des apprentissages, TDAH…)</v>
      </c>
      <c r="F21" s="222"/>
      <c r="G21" s="223"/>
      <c r="H21" s="35" t="s">
        <v>321</v>
      </c>
      <c r="I21" s="126">
        <v>0</v>
      </c>
      <c r="J21" s="36">
        <f t="shared" si="0"/>
        <v>0</v>
      </c>
      <c r="K21" s="227"/>
    </row>
    <row r="22" spans="1:11" ht="15" x14ac:dyDescent="0.25">
      <c r="A22" s="30" t="s">
        <v>45</v>
      </c>
      <c r="B22" s="30" t="s">
        <v>73</v>
      </c>
      <c r="C22" s="30" t="s">
        <v>15</v>
      </c>
      <c r="E22" s="30" t="str">
        <f t="shared" si="1"/>
        <v xml:space="preserve">11 - Diagnostic en cours </v>
      </c>
      <c r="F22" s="222"/>
      <c r="G22" s="223"/>
      <c r="H22" s="37" t="s">
        <v>322</v>
      </c>
      <c r="I22" s="126">
        <v>0</v>
      </c>
      <c r="J22" s="36">
        <f t="shared" si="0"/>
        <v>0</v>
      </c>
      <c r="K22" s="227"/>
    </row>
    <row r="23" spans="1:11" ht="15" x14ac:dyDescent="0.25">
      <c r="A23" s="30" t="s">
        <v>45</v>
      </c>
      <c r="B23" s="30" t="s">
        <v>73</v>
      </c>
      <c r="C23" s="30" t="s">
        <v>15</v>
      </c>
      <c r="E23" s="53" t="str">
        <f>"12 - Autres Préciser : " &amp; "|" &amp; H23</f>
        <v xml:space="preserve">12 - Autres Préciser : |12 - Autre(s) précisez : </v>
      </c>
      <c r="F23" s="275"/>
      <c r="G23" s="276"/>
      <c r="H23" s="106" t="s">
        <v>340</v>
      </c>
      <c r="I23" s="127">
        <v>0</v>
      </c>
      <c r="J23" s="38">
        <f t="shared" si="0"/>
        <v>0</v>
      </c>
      <c r="K23" s="228"/>
    </row>
    <row r="24" spans="1:11" ht="15.95" customHeight="1" x14ac:dyDescent="0.25">
      <c r="A24" s="30" t="s">
        <v>71</v>
      </c>
      <c r="B24" s="30" t="s">
        <v>71</v>
      </c>
      <c r="C24" s="30" t="s">
        <v>71</v>
      </c>
      <c r="E24" s="30" t="s">
        <v>71</v>
      </c>
      <c r="F24" s="27"/>
      <c r="G24" s="16"/>
      <c r="H24" s="28"/>
      <c r="I24" s="28"/>
      <c r="J24" s="28"/>
      <c r="K24" s="102"/>
    </row>
    <row r="25" spans="1:11" ht="49.9" customHeight="1" thickBot="1" x14ac:dyDescent="0.3">
      <c r="A25" s="30" t="s">
        <v>45</v>
      </c>
      <c r="B25" s="30" t="s">
        <v>73</v>
      </c>
      <c r="C25" s="30" t="s">
        <v>73</v>
      </c>
      <c r="D25" s="30" t="s">
        <v>73</v>
      </c>
      <c r="E25" s="30" t="s">
        <v>17</v>
      </c>
      <c r="F25" s="216" t="s">
        <v>17</v>
      </c>
      <c r="G25" s="217"/>
      <c r="H25" s="217"/>
      <c r="I25" s="218"/>
      <c r="J25" s="218"/>
      <c r="K25" s="219"/>
    </row>
    <row r="26" spans="1:11" ht="15.95" customHeight="1" thickBot="1" x14ac:dyDescent="0.3">
      <c r="A26" s="30" t="s">
        <v>71</v>
      </c>
      <c r="B26" s="30" t="s">
        <v>71</v>
      </c>
      <c r="C26" s="30" t="s">
        <v>71</v>
      </c>
      <c r="D26" s="30" t="s">
        <v>71</v>
      </c>
      <c r="E26" s="30" t="s">
        <v>71</v>
      </c>
      <c r="J26" s="15"/>
      <c r="K26" s="15"/>
    </row>
    <row r="27" spans="1:11" ht="33.950000000000003" customHeight="1" thickBot="1" x14ac:dyDescent="0.3">
      <c r="A27" s="30" t="s">
        <v>71</v>
      </c>
      <c r="B27" s="30" t="s">
        <v>71</v>
      </c>
      <c r="C27" s="30" t="s">
        <v>71</v>
      </c>
      <c r="D27" s="30" t="s">
        <v>71</v>
      </c>
      <c r="E27" s="30" t="s">
        <v>71</v>
      </c>
      <c r="F27" s="207" t="s">
        <v>48</v>
      </c>
      <c r="G27" s="208"/>
      <c r="H27" s="208"/>
      <c r="I27" s="209" t="s">
        <v>153</v>
      </c>
      <c r="J27" s="211"/>
      <c r="K27" s="212"/>
    </row>
    <row r="28" spans="1:11" ht="15.95" customHeight="1" x14ac:dyDescent="0.25">
      <c r="A28" s="30" t="s">
        <v>45</v>
      </c>
      <c r="B28" s="30" t="str">
        <f>$F$27</f>
        <v>1.3   Répartition par âge des personnes accompagnées selon les tranches d’âge retenues dans le tableau de bord médico-social de l’ANAP</v>
      </c>
      <c r="C28" s="30" t="str">
        <f>$F$28</f>
        <v>Tranches d’âge</v>
      </c>
      <c r="D28" s="30" t="s">
        <v>18</v>
      </c>
      <c r="E28" s="30" t="str">
        <f>H28</f>
        <v>&lt; 1 an</v>
      </c>
      <c r="F28" s="220" t="s">
        <v>18</v>
      </c>
      <c r="G28" s="221"/>
      <c r="H28" s="33" t="s">
        <v>19</v>
      </c>
      <c r="I28" s="128">
        <v>0</v>
      </c>
      <c r="J28" s="34">
        <f t="shared" ref="J28:J49" si="2">IFERROR(I28/$K$28,0)</f>
        <v>0</v>
      </c>
      <c r="K28" s="277">
        <f>SUM(I28:I49)</f>
        <v>35</v>
      </c>
    </row>
    <row r="29" spans="1:11" ht="15.95" customHeight="1" x14ac:dyDescent="0.25">
      <c r="A29" s="30" t="s">
        <v>45</v>
      </c>
      <c r="B29" s="30" t="str">
        <f t="shared" ref="B29:B49" si="3">$F$27</f>
        <v>1.3   Répartition par âge des personnes accompagnées selon les tranches d’âge retenues dans le tableau de bord médico-social de l’ANAP</v>
      </c>
      <c r="C29" s="30" t="str">
        <f t="shared" ref="C29:C49" si="4">$F$28</f>
        <v>Tranches d’âge</v>
      </c>
      <c r="D29" s="30" t="s">
        <v>18</v>
      </c>
      <c r="E29" s="30" t="str">
        <f t="shared" ref="E29:E49" si="5">H29</f>
        <v>1 &lt; 2 ans</v>
      </c>
      <c r="F29" s="222"/>
      <c r="G29" s="223"/>
      <c r="H29" s="35" t="s">
        <v>20</v>
      </c>
      <c r="I29" s="129">
        <v>0</v>
      </c>
      <c r="J29" s="36">
        <f t="shared" si="2"/>
        <v>0</v>
      </c>
      <c r="K29" s="278"/>
    </row>
    <row r="30" spans="1:11" ht="15.95" customHeight="1" x14ac:dyDescent="0.25">
      <c r="A30" s="30" t="s">
        <v>45</v>
      </c>
      <c r="B30" s="30" t="str">
        <f t="shared" si="3"/>
        <v>1.3   Répartition par âge des personnes accompagnées selon les tranches d’âge retenues dans le tableau de bord médico-social de l’ANAP</v>
      </c>
      <c r="C30" s="30" t="str">
        <f t="shared" si="4"/>
        <v>Tranches d’âge</v>
      </c>
      <c r="D30" s="30" t="s">
        <v>18</v>
      </c>
      <c r="E30" s="30" t="str">
        <f t="shared" si="5"/>
        <v>2 &lt; 3 ans</v>
      </c>
      <c r="F30" s="222"/>
      <c r="G30" s="223"/>
      <c r="H30" s="35" t="s">
        <v>21</v>
      </c>
      <c r="I30" s="129">
        <v>0</v>
      </c>
      <c r="J30" s="36">
        <f t="shared" si="2"/>
        <v>0</v>
      </c>
      <c r="K30" s="278"/>
    </row>
    <row r="31" spans="1:11" ht="15.95" customHeight="1" x14ac:dyDescent="0.25">
      <c r="A31" s="30" t="s">
        <v>45</v>
      </c>
      <c r="B31" s="30" t="str">
        <f t="shared" si="3"/>
        <v>1.3   Répartition par âge des personnes accompagnées selon les tranches d’âge retenues dans le tableau de bord médico-social de l’ANAP</v>
      </c>
      <c r="C31" s="30" t="str">
        <f t="shared" si="4"/>
        <v>Tranches d’âge</v>
      </c>
      <c r="D31" s="30" t="s">
        <v>18</v>
      </c>
      <c r="E31" s="30" t="str">
        <f t="shared" si="5"/>
        <v>3 &lt; 4 ans</v>
      </c>
      <c r="F31" s="222"/>
      <c r="G31" s="223"/>
      <c r="H31" s="35" t="s">
        <v>22</v>
      </c>
      <c r="I31" s="129">
        <v>0</v>
      </c>
      <c r="J31" s="36">
        <f t="shared" si="2"/>
        <v>0</v>
      </c>
      <c r="K31" s="278"/>
    </row>
    <row r="32" spans="1:11" ht="15.95" customHeight="1" x14ac:dyDescent="0.25">
      <c r="A32" s="30" t="s">
        <v>45</v>
      </c>
      <c r="B32" s="30" t="str">
        <f t="shared" si="3"/>
        <v>1.3   Répartition par âge des personnes accompagnées selon les tranches d’âge retenues dans le tableau de bord médico-social de l’ANAP</v>
      </c>
      <c r="C32" s="30" t="str">
        <f t="shared" si="4"/>
        <v>Tranches d’âge</v>
      </c>
      <c r="D32" s="30" t="s">
        <v>18</v>
      </c>
      <c r="E32" s="30" t="str">
        <f t="shared" si="5"/>
        <v>4 &lt; 5 ans</v>
      </c>
      <c r="F32" s="222"/>
      <c r="G32" s="223"/>
      <c r="H32" s="35" t="s">
        <v>23</v>
      </c>
      <c r="I32" s="129">
        <v>0</v>
      </c>
      <c r="J32" s="36">
        <f t="shared" si="2"/>
        <v>0</v>
      </c>
      <c r="K32" s="278"/>
    </row>
    <row r="33" spans="1:11" ht="15.95" customHeight="1" x14ac:dyDescent="0.25">
      <c r="A33" s="30" t="s">
        <v>45</v>
      </c>
      <c r="B33" s="30" t="str">
        <f t="shared" si="3"/>
        <v>1.3   Répartition par âge des personnes accompagnées selon les tranches d’âge retenues dans le tableau de bord médico-social de l’ANAP</v>
      </c>
      <c r="C33" s="30" t="str">
        <f t="shared" si="4"/>
        <v>Tranches d’âge</v>
      </c>
      <c r="D33" s="30" t="s">
        <v>18</v>
      </c>
      <c r="E33" s="30" t="str">
        <f t="shared" si="5"/>
        <v>5 &lt; 6 ans</v>
      </c>
      <c r="F33" s="222"/>
      <c r="G33" s="223"/>
      <c r="H33" s="35" t="s">
        <v>24</v>
      </c>
      <c r="I33" s="129">
        <v>2</v>
      </c>
      <c r="J33" s="36">
        <f t="shared" si="2"/>
        <v>5.7142857142857141E-2</v>
      </c>
      <c r="K33" s="278"/>
    </row>
    <row r="34" spans="1:11" ht="15.95" customHeight="1" x14ac:dyDescent="0.25">
      <c r="A34" s="30" t="s">
        <v>45</v>
      </c>
      <c r="B34" s="30" t="str">
        <f t="shared" si="3"/>
        <v>1.3   Répartition par âge des personnes accompagnées selon les tranches d’âge retenues dans le tableau de bord médico-social de l’ANAP</v>
      </c>
      <c r="C34" s="30" t="str">
        <f t="shared" si="4"/>
        <v>Tranches d’âge</v>
      </c>
      <c r="D34" s="30" t="s">
        <v>18</v>
      </c>
      <c r="E34" s="30" t="str">
        <f t="shared" si="5"/>
        <v>De 06 à 10 ans</v>
      </c>
      <c r="F34" s="222"/>
      <c r="G34" s="223"/>
      <c r="H34" s="35" t="s">
        <v>252</v>
      </c>
      <c r="I34" s="129">
        <v>23</v>
      </c>
      <c r="J34" s="36">
        <f t="shared" si="2"/>
        <v>0.65714285714285714</v>
      </c>
      <c r="K34" s="278"/>
    </row>
    <row r="35" spans="1:11" ht="15.95" customHeight="1" x14ac:dyDescent="0.25">
      <c r="A35" s="30" t="s">
        <v>45</v>
      </c>
      <c r="B35" s="30" t="str">
        <f t="shared" si="3"/>
        <v>1.3   Répartition par âge des personnes accompagnées selon les tranches d’âge retenues dans le tableau de bord médico-social de l’ANAP</v>
      </c>
      <c r="C35" s="30" t="str">
        <f t="shared" si="4"/>
        <v>Tranches d’âge</v>
      </c>
      <c r="D35" s="30" t="s">
        <v>18</v>
      </c>
      <c r="E35" s="30" t="str">
        <f t="shared" si="5"/>
        <v>De 11 à 15 ans</v>
      </c>
      <c r="F35" s="222"/>
      <c r="G35" s="223"/>
      <c r="H35" s="35" t="s">
        <v>25</v>
      </c>
      <c r="I35" s="129">
        <v>9</v>
      </c>
      <c r="J35" s="36">
        <f t="shared" si="2"/>
        <v>0.25714285714285712</v>
      </c>
      <c r="K35" s="278"/>
    </row>
    <row r="36" spans="1:11" ht="15.95" customHeight="1" x14ac:dyDescent="0.25">
      <c r="A36" s="30" t="s">
        <v>45</v>
      </c>
      <c r="B36" s="30" t="str">
        <f t="shared" si="3"/>
        <v>1.3   Répartition par âge des personnes accompagnées selon les tranches d’âge retenues dans le tableau de bord médico-social de l’ANAP</v>
      </c>
      <c r="C36" s="30" t="str">
        <f t="shared" si="4"/>
        <v>Tranches d’âge</v>
      </c>
      <c r="D36" s="30" t="s">
        <v>18</v>
      </c>
      <c r="E36" s="30" t="str">
        <f t="shared" si="5"/>
        <v>De 16 à 17 ans</v>
      </c>
      <c r="F36" s="222"/>
      <c r="G36" s="223"/>
      <c r="H36" s="35" t="s">
        <v>26</v>
      </c>
      <c r="I36" s="129">
        <v>1</v>
      </c>
      <c r="J36" s="36">
        <f t="shared" si="2"/>
        <v>2.8571428571428571E-2</v>
      </c>
      <c r="K36" s="278"/>
    </row>
    <row r="37" spans="1:11" ht="15.95" customHeight="1" x14ac:dyDescent="0.25">
      <c r="A37" s="30" t="s">
        <v>45</v>
      </c>
      <c r="B37" s="30" t="str">
        <f t="shared" si="3"/>
        <v>1.3   Répartition par âge des personnes accompagnées selon les tranches d’âge retenues dans le tableau de bord médico-social de l’ANAP</v>
      </c>
      <c r="C37" s="30" t="str">
        <f t="shared" si="4"/>
        <v>Tranches d’âge</v>
      </c>
      <c r="D37" s="30" t="s">
        <v>18</v>
      </c>
      <c r="E37" s="30" t="str">
        <f t="shared" si="5"/>
        <v>De 18 à 20 ans</v>
      </c>
      <c r="F37" s="222"/>
      <c r="G37" s="223"/>
      <c r="H37" s="35" t="s">
        <v>27</v>
      </c>
      <c r="I37" s="129">
        <v>0</v>
      </c>
      <c r="J37" s="36">
        <f t="shared" si="2"/>
        <v>0</v>
      </c>
      <c r="K37" s="278"/>
    </row>
    <row r="38" spans="1:11" ht="15.95" customHeight="1" x14ac:dyDescent="0.25">
      <c r="A38" s="30" t="s">
        <v>45</v>
      </c>
      <c r="B38" s="30" t="str">
        <f t="shared" si="3"/>
        <v>1.3   Répartition par âge des personnes accompagnées selon les tranches d’âge retenues dans le tableau de bord médico-social de l’ANAP</v>
      </c>
      <c r="C38" s="30" t="str">
        <f t="shared" si="4"/>
        <v>Tranches d’âge</v>
      </c>
      <c r="D38" s="30" t="s">
        <v>18</v>
      </c>
      <c r="E38" s="30" t="str">
        <f t="shared" si="5"/>
        <v>De 21 à 24 ans</v>
      </c>
      <c r="F38" s="222"/>
      <c r="G38" s="223"/>
      <c r="H38" s="35" t="s">
        <v>28</v>
      </c>
      <c r="I38" s="129">
        <v>0</v>
      </c>
      <c r="J38" s="36">
        <f t="shared" si="2"/>
        <v>0</v>
      </c>
      <c r="K38" s="278"/>
    </row>
    <row r="39" spans="1:11" ht="15.95" customHeight="1" x14ac:dyDescent="0.25">
      <c r="A39" s="30" t="s">
        <v>45</v>
      </c>
      <c r="B39" s="30" t="str">
        <f t="shared" si="3"/>
        <v>1.3   Répartition par âge des personnes accompagnées selon les tranches d’âge retenues dans le tableau de bord médico-social de l’ANAP</v>
      </c>
      <c r="C39" s="30" t="str">
        <f t="shared" si="4"/>
        <v>Tranches d’âge</v>
      </c>
      <c r="D39" s="30" t="s">
        <v>18</v>
      </c>
      <c r="E39" s="30" t="str">
        <f t="shared" si="5"/>
        <v>De 25 à 29 ans</v>
      </c>
      <c r="F39" s="222"/>
      <c r="G39" s="223"/>
      <c r="H39" s="35" t="s">
        <v>29</v>
      </c>
      <c r="I39" s="129">
        <v>0</v>
      </c>
      <c r="J39" s="36">
        <f t="shared" si="2"/>
        <v>0</v>
      </c>
      <c r="K39" s="278"/>
    </row>
    <row r="40" spans="1:11" ht="15.95" customHeight="1" x14ac:dyDescent="0.25">
      <c r="A40" s="30" t="s">
        <v>45</v>
      </c>
      <c r="B40" s="30" t="str">
        <f t="shared" si="3"/>
        <v>1.3   Répartition par âge des personnes accompagnées selon les tranches d’âge retenues dans le tableau de bord médico-social de l’ANAP</v>
      </c>
      <c r="C40" s="30" t="str">
        <f t="shared" si="4"/>
        <v>Tranches d’âge</v>
      </c>
      <c r="D40" s="30" t="s">
        <v>18</v>
      </c>
      <c r="E40" s="30" t="str">
        <f t="shared" si="5"/>
        <v>De 30 à 34 ans</v>
      </c>
      <c r="F40" s="222"/>
      <c r="G40" s="223"/>
      <c r="H40" s="35" t="s">
        <v>30</v>
      </c>
      <c r="I40" s="129">
        <v>0</v>
      </c>
      <c r="J40" s="36">
        <f t="shared" si="2"/>
        <v>0</v>
      </c>
      <c r="K40" s="278"/>
    </row>
    <row r="41" spans="1:11" ht="15.95" customHeight="1" x14ac:dyDescent="0.25">
      <c r="A41" s="30" t="s">
        <v>45</v>
      </c>
      <c r="B41" s="30" t="str">
        <f t="shared" si="3"/>
        <v>1.3   Répartition par âge des personnes accompagnées selon les tranches d’âge retenues dans le tableau de bord médico-social de l’ANAP</v>
      </c>
      <c r="C41" s="30" t="str">
        <f t="shared" si="4"/>
        <v>Tranches d’âge</v>
      </c>
      <c r="D41" s="30" t="s">
        <v>18</v>
      </c>
      <c r="E41" s="30" t="str">
        <f t="shared" si="5"/>
        <v>De 35 à 39 ans</v>
      </c>
      <c r="F41" s="222"/>
      <c r="G41" s="223"/>
      <c r="H41" s="35" t="s">
        <v>31</v>
      </c>
      <c r="I41" s="129">
        <v>0</v>
      </c>
      <c r="J41" s="36">
        <f t="shared" si="2"/>
        <v>0</v>
      </c>
      <c r="K41" s="278"/>
    </row>
    <row r="42" spans="1:11" ht="15.95" customHeight="1" x14ac:dyDescent="0.25">
      <c r="A42" s="30" t="s">
        <v>45</v>
      </c>
      <c r="B42" s="30" t="str">
        <f t="shared" si="3"/>
        <v>1.3   Répartition par âge des personnes accompagnées selon les tranches d’âge retenues dans le tableau de bord médico-social de l’ANAP</v>
      </c>
      <c r="C42" s="30" t="str">
        <f t="shared" si="4"/>
        <v>Tranches d’âge</v>
      </c>
      <c r="D42" s="30" t="s">
        <v>18</v>
      </c>
      <c r="E42" s="30" t="str">
        <f t="shared" si="5"/>
        <v>De 40 à 44 ans</v>
      </c>
      <c r="F42" s="222"/>
      <c r="G42" s="223"/>
      <c r="H42" s="35" t="s">
        <v>32</v>
      </c>
      <c r="I42" s="129">
        <v>0</v>
      </c>
      <c r="J42" s="36">
        <f t="shared" si="2"/>
        <v>0</v>
      </c>
      <c r="K42" s="278"/>
    </row>
    <row r="43" spans="1:11" ht="15.95" customHeight="1" x14ac:dyDescent="0.25">
      <c r="A43" s="30" t="s">
        <v>45</v>
      </c>
      <c r="B43" s="30" t="str">
        <f t="shared" si="3"/>
        <v>1.3   Répartition par âge des personnes accompagnées selon les tranches d’âge retenues dans le tableau de bord médico-social de l’ANAP</v>
      </c>
      <c r="C43" s="30" t="str">
        <f t="shared" si="4"/>
        <v>Tranches d’âge</v>
      </c>
      <c r="D43" s="30" t="s">
        <v>18</v>
      </c>
      <c r="E43" s="30" t="str">
        <f t="shared" si="5"/>
        <v>De 45 à 49 ans</v>
      </c>
      <c r="F43" s="222"/>
      <c r="G43" s="223"/>
      <c r="H43" s="35" t="s">
        <v>33</v>
      </c>
      <c r="I43" s="129">
        <v>0</v>
      </c>
      <c r="J43" s="36">
        <f>IFERROR(I43/$K$28,0)</f>
        <v>0</v>
      </c>
      <c r="K43" s="278"/>
    </row>
    <row r="44" spans="1:11" ht="15.95" customHeight="1" x14ac:dyDescent="0.25">
      <c r="A44" s="30" t="s">
        <v>45</v>
      </c>
      <c r="B44" s="30" t="str">
        <f t="shared" si="3"/>
        <v>1.3   Répartition par âge des personnes accompagnées selon les tranches d’âge retenues dans le tableau de bord médico-social de l’ANAP</v>
      </c>
      <c r="C44" s="30" t="str">
        <f t="shared" si="4"/>
        <v>Tranches d’âge</v>
      </c>
      <c r="D44" s="30" t="s">
        <v>18</v>
      </c>
      <c r="E44" s="30" t="str">
        <f t="shared" si="5"/>
        <v>De 50 à 54 ans</v>
      </c>
      <c r="F44" s="222"/>
      <c r="G44" s="223"/>
      <c r="H44" s="35" t="s">
        <v>34</v>
      </c>
      <c r="I44" s="129">
        <v>0</v>
      </c>
      <c r="J44" s="36">
        <f t="shared" si="2"/>
        <v>0</v>
      </c>
      <c r="K44" s="278"/>
    </row>
    <row r="45" spans="1:11" ht="15.95" customHeight="1" x14ac:dyDescent="0.25">
      <c r="A45" s="30" t="s">
        <v>45</v>
      </c>
      <c r="B45" s="30" t="str">
        <f t="shared" si="3"/>
        <v>1.3   Répartition par âge des personnes accompagnées selon les tranches d’âge retenues dans le tableau de bord médico-social de l’ANAP</v>
      </c>
      <c r="C45" s="30" t="str">
        <f t="shared" si="4"/>
        <v>Tranches d’âge</v>
      </c>
      <c r="D45" s="30" t="s">
        <v>18</v>
      </c>
      <c r="E45" s="30" t="str">
        <f t="shared" si="5"/>
        <v>De 55 à 59 ans</v>
      </c>
      <c r="F45" s="222"/>
      <c r="G45" s="223"/>
      <c r="H45" s="35" t="s">
        <v>35</v>
      </c>
      <c r="I45" s="129">
        <v>0</v>
      </c>
      <c r="J45" s="36">
        <f t="shared" si="2"/>
        <v>0</v>
      </c>
      <c r="K45" s="278"/>
    </row>
    <row r="46" spans="1:11" ht="15.95" customHeight="1" x14ac:dyDescent="0.25">
      <c r="A46" s="30" t="s">
        <v>45</v>
      </c>
      <c r="B46" s="30" t="str">
        <f t="shared" si="3"/>
        <v>1.3   Répartition par âge des personnes accompagnées selon les tranches d’âge retenues dans le tableau de bord médico-social de l’ANAP</v>
      </c>
      <c r="C46" s="30" t="str">
        <f t="shared" si="4"/>
        <v>Tranches d’âge</v>
      </c>
      <c r="D46" s="30" t="s">
        <v>18</v>
      </c>
      <c r="E46" s="30" t="str">
        <f t="shared" si="5"/>
        <v>De 60 à 74 ans</v>
      </c>
      <c r="F46" s="222"/>
      <c r="G46" s="223"/>
      <c r="H46" s="35" t="s">
        <v>36</v>
      </c>
      <c r="I46" s="129">
        <v>0</v>
      </c>
      <c r="J46" s="36">
        <f t="shared" si="2"/>
        <v>0</v>
      </c>
      <c r="K46" s="278"/>
    </row>
    <row r="47" spans="1:11" ht="15.95" customHeight="1" x14ac:dyDescent="0.25">
      <c r="A47" s="30" t="s">
        <v>45</v>
      </c>
      <c r="B47" s="30" t="str">
        <f t="shared" si="3"/>
        <v>1.3   Répartition par âge des personnes accompagnées selon les tranches d’âge retenues dans le tableau de bord médico-social de l’ANAP</v>
      </c>
      <c r="C47" s="30" t="str">
        <f t="shared" si="4"/>
        <v>Tranches d’âge</v>
      </c>
      <c r="D47" s="30" t="s">
        <v>18</v>
      </c>
      <c r="E47" s="30" t="str">
        <f t="shared" si="5"/>
        <v>De 75 à 84 ans</v>
      </c>
      <c r="F47" s="222"/>
      <c r="G47" s="223"/>
      <c r="H47" s="35" t="s">
        <v>37</v>
      </c>
      <c r="I47" s="129">
        <v>0</v>
      </c>
      <c r="J47" s="36">
        <f t="shared" si="2"/>
        <v>0</v>
      </c>
      <c r="K47" s="278"/>
    </row>
    <row r="48" spans="1:11" ht="15.95" customHeight="1" x14ac:dyDescent="0.25">
      <c r="A48" s="30" t="s">
        <v>45</v>
      </c>
      <c r="B48" s="30" t="str">
        <f t="shared" si="3"/>
        <v>1.3   Répartition par âge des personnes accompagnées selon les tranches d’âge retenues dans le tableau de bord médico-social de l’ANAP</v>
      </c>
      <c r="C48" s="30" t="str">
        <f t="shared" si="4"/>
        <v>Tranches d’âge</v>
      </c>
      <c r="D48" s="30" t="s">
        <v>18</v>
      </c>
      <c r="E48" s="30" t="str">
        <f t="shared" si="5"/>
        <v>De 85 à 95 ans</v>
      </c>
      <c r="F48" s="222"/>
      <c r="G48" s="223"/>
      <c r="H48" s="35" t="s">
        <v>38</v>
      </c>
      <c r="I48" s="129">
        <v>0</v>
      </c>
      <c r="J48" s="36">
        <f>IFERROR(I48/$K$28,0)</f>
        <v>0</v>
      </c>
      <c r="K48" s="278"/>
    </row>
    <row r="49" spans="1:11" ht="15.95" customHeight="1" x14ac:dyDescent="0.25">
      <c r="A49" s="30" t="s">
        <v>45</v>
      </c>
      <c r="B49" s="30" t="str">
        <f t="shared" si="3"/>
        <v>1.3   Répartition par âge des personnes accompagnées selon les tranches d’âge retenues dans le tableau de bord médico-social de l’ANAP</v>
      </c>
      <c r="C49" s="30" t="str">
        <f t="shared" si="4"/>
        <v>Tranches d’âge</v>
      </c>
      <c r="D49" s="30" t="s">
        <v>18</v>
      </c>
      <c r="E49" s="30" t="str">
        <f t="shared" si="5"/>
        <v>De 96 ans et plus</v>
      </c>
      <c r="F49" s="222"/>
      <c r="G49" s="223"/>
      <c r="H49" s="37" t="s">
        <v>39</v>
      </c>
      <c r="I49" s="130">
        <v>0</v>
      </c>
      <c r="J49" s="36">
        <f t="shared" si="2"/>
        <v>0</v>
      </c>
      <c r="K49" s="279"/>
    </row>
    <row r="50" spans="1:11" ht="15.95" customHeight="1" x14ac:dyDescent="0.25">
      <c r="A50" s="30" t="s">
        <v>71</v>
      </c>
      <c r="B50" s="30" t="s">
        <v>71</v>
      </c>
      <c r="C50" s="30" t="s">
        <v>71</v>
      </c>
      <c r="D50" s="30" t="s">
        <v>71</v>
      </c>
      <c r="E50" s="30" t="s">
        <v>71</v>
      </c>
      <c r="F50" s="40"/>
      <c r="G50" s="41"/>
      <c r="H50" s="42"/>
      <c r="I50" s="42"/>
      <c r="J50" s="42"/>
      <c r="K50" s="43"/>
    </row>
    <row r="51" spans="1:11" ht="47.65" customHeight="1" thickBot="1" x14ac:dyDescent="0.3">
      <c r="A51" s="30" t="s">
        <v>45</v>
      </c>
      <c r="B51" s="30" t="s">
        <v>74</v>
      </c>
      <c r="C51" s="30" t="s">
        <v>74</v>
      </c>
      <c r="E51" s="30" t="s">
        <v>17</v>
      </c>
      <c r="F51" s="216" t="s">
        <v>17</v>
      </c>
      <c r="G51" s="217"/>
      <c r="H51" s="217"/>
      <c r="I51" s="218" t="s">
        <v>376</v>
      </c>
      <c r="J51" s="218"/>
      <c r="K51" s="219"/>
    </row>
    <row r="52" spans="1:11" ht="15.95" customHeight="1" thickBot="1" x14ac:dyDescent="0.3">
      <c r="A52" s="30" t="s">
        <v>71</v>
      </c>
      <c r="B52" s="30" t="s">
        <v>71</v>
      </c>
      <c r="C52" s="30" t="s">
        <v>71</v>
      </c>
      <c r="D52" s="30" t="s">
        <v>71</v>
      </c>
      <c r="E52" s="30" t="s">
        <v>71</v>
      </c>
      <c r="J52" s="15"/>
      <c r="K52" s="15"/>
    </row>
    <row r="53" spans="1:11" ht="15.95" customHeight="1" thickBot="1" x14ac:dyDescent="0.3">
      <c r="A53" s="30" t="s">
        <v>71</v>
      </c>
      <c r="B53" s="30" t="s">
        <v>71</v>
      </c>
      <c r="C53" s="30" t="s">
        <v>71</v>
      </c>
      <c r="D53" s="30" t="s">
        <v>71</v>
      </c>
      <c r="E53" s="30" t="s">
        <v>71</v>
      </c>
      <c r="F53" s="207" t="s">
        <v>95</v>
      </c>
      <c r="G53" s="208"/>
      <c r="H53" s="208"/>
      <c r="I53" s="209"/>
      <c r="J53" s="209"/>
      <c r="K53" s="210"/>
    </row>
    <row r="54" spans="1:11" ht="15.95" customHeight="1" x14ac:dyDescent="0.25">
      <c r="A54" s="30" t="s">
        <v>45</v>
      </c>
      <c r="B54" s="30" t="s">
        <v>97</v>
      </c>
      <c r="C54" s="30" t="s">
        <v>98</v>
      </c>
      <c r="E54" s="30" t="str">
        <f>H54</f>
        <v>01 - Personne elle-même</v>
      </c>
      <c r="F54" s="220" t="s">
        <v>154</v>
      </c>
      <c r="G54" s="221"/>
      <c r="H54" s="33" t="s">
        <v>290</v>
      </c>
      <c r="I54" s="128">
        <v>0</v>
      </c>
      <c r="J54" s="34">
        <f t="shared" ref="J54:J67" si="6">IFERROR(I54/$K$54,0)</f>
        <v>0</v>
      </c>
      <c r="K54" s="315">
        <f>SUM(I54:I67)</f>
        <v>35</v>
      </c>
    </row>
    <row r="55" spans="1:11" ht="15.95" customHeight="1" x14ac:dyDescent="0.25">
      <c r="A55" s="30" t="s">
        <v>45</v>
      </c>
      <c r="B55" s="30" t="s">
        <v>97</v>
      </c>
      <c r="C55" s="30" t="s">
        <v>98</v>
      </c>
      <c r="E55" s="30" t="str">
        <f t="shared" ref="E55:E100" si="7">H55</f>
        <v>02 - Famille</v>
      </c>
      <c r="F55" s="222"/>
      <c r="G55" s="223"/>
      <c r="H55" s="35" t="s">
        <v>291</v>
      </c>
      <c r="I55" s="129">
        <v>1</v>
      </c>
      <c r="J55" s="36">
        <f t="shared" si="6"/>
        <v>2.8571428571428571E-2</v>
      </c>
      <c r="K55" s="316"/>
    </row>
    <row r="56" spans="1:11" ht="15.95" customHeight="1" x14ac:dyDescent="0.25">
      <c r="A56" s="30" t="s">
        <v>45</v>
      </c>
      <c r="B56" s="30" t="s">
        <v>97</v>
      </c>
      <c r="C56" s="30" t="s">
        <v>98</v>
      </c>
      <c r="E56" s="30" t="str">
        <f t="shared" si="7"/>
        <v>03 - Education nationale</v>
      </c>
      <c r="F56" s="222"/>
      <c r="G56" s="223"/>
      <c r="H56" s="35" t="s">
        <v>292</v>
      </c>
      <c r="I56" s="129">
        <v>7</v>
      </c>
      <c r="J56" s="36">
        <f t="shared" si="6"/>
        <v>0.2</v>
      </c>
      <c r="K56" s="316"/>
    </row>
    <row r="57" spans="1:11" ht="15.95" customHeight="1" x14ac:dyDescent="0.25">
      <c r="A57" s="30" t="s">
        <v>45</v>
      </c>
      <c r="B57" s="30" t="s">
        <v>97</v>
      </c>
      <c r="C57" s="30" t="s">
        <v>98</v>
      </c>
      <c r="E57" s="30" t="str">
        <f t="shared" si="7"/>
        <v>04 - Protection de l’enfance</v>
      </c>
      <c r="F57" s="222"/>
      <c r="G57" s="223"/>
      <c r="H57" s="35" t="s">
        <v>293</v>
      </c>
      <c r="I57" s="129">
        <v>0</v>
      </c>
      <c r="J57" s="36">
        <f t="shared" si="6"/>
        <v>0</v>
      </c>
      <c r="K57" s="316"/>
    </row>
    <row r="58" spans="1:11" ht="15.95" customHeight="1" x14ac:dyDescent="0.25">
      <c r="A58" s="30" t="s">
        <v>45</v>
      </c>
      <c r="B58" s="30" t="s">
        <v>97</v>
      </c>
      <c r="C58" s="30" t="s">
        <v>98</v>
      </c>
      <c r="E58" s="30" t="str">
        <f t="shared" si="7"/>
        <v>05 - Professionnels libéraux</v>
      </c>
      <c r="F58" s="222"/>
      <c r="G58" s="223"/>
      <c r="H58" s="35" t="s">
        <v>294</v>
      </c>
      <c r="I58" s="129">
        <v>3</v>
      </c>
      <c r="J58" s="36">
        <f t="shared" si="6"/>
        <v>8.5714285714285715E-2</v>
      </c>
      <c r="K58" s="316"/>
    </row>
    <row r="59" spans="1:11" ht="15.95" customHeight="1" x14ac:dyDescent="0.25">
      <c r="A59" s="30" t="s">
        <v>45</v>
      </c>
      <c r="B59" s="30" t="s">
        <v>97</v>
      </c>
      <c r="C59" s="30" t="s">
        <v>98</v>
      </c>
      <c r="E59" s="30" t="str">
        <f t="shared" si="7"/>
        <v>06 - Services hospitaliers ou extrahospitaliers</v>
      </c>
      <c r="F59" s="222"/>
      <c r="G59" s="223"/>
      <c r="H59" s="35" t="s">
        <v>295</v>
      </c>
      <c r="I59" s="129">
        <v>2</v>
      </c>
      <c r="J59" s="36">
        <f t="shared" si="6"/>
        <v>5.7142857142857141E-2</v>
      </c>
      <c r="K59" s="316"/>
    </row>
    <row r="60" spans="1:11" ht="15.95" customHeight="1" x14ac:dyDescent="0.25">
      <c r="A60" s="30" t="s">
        <v>45</v>
      </c>
      <c r="B60" s="30" t="s">
        <v>97</v>
      </c>
      <c r="C60" s="30" t="s">
        <v>98</v>
      </c>
      <c r="E60" s="30" t="str">
        <f t="shared" si="7"/>
        <v>07 - ESMS</v>
      </c>
      <c r="F60" s="222"/>
      <c r="G60" s="223"/>
      <c r="H60" s="35" t="s">
        <v>296</v>
      </c>
      <c r="I60" s="129">
        <v>16</v>
      </c>
      <c r="J60" s="36">
        <f t="shared" si="6"/>
        <v>0.45714285714285713</v>
      </c>
      <c r="K60" s="316"/>
    </row>
    <row r="61" spans="1:11" ht="23.1" customHeight="1" x14ac:dyDescent="0.25">
      <c r="A61" s="30" t="s">
        <v>45</v>
      </c>
      <c r="B61" s="30" t="s">
        <v>97</v>
      </c>
      <c r="C61" s="30" t="s">
        <v>98</v>
      </c>
      <c r="E61" s="30" t="str">
        <f t="shared" si="7"/>
        <v>08 - Commissions départementales en charge de la gestion des situations critiques et/ou COS</v>
      </c>
      <c r="F61" s="222"/>
      <c r="G61" s="223"/>
      <c r="H61" s="35" t="s">
        <v>297</v>
      </c>
      <c r="I61" s="129">
        <v>0</v>
      </c>
      <c r="J61" s="36">
        <f t="shared" si="6"/>
        <v>0</v>
      </c>
      <c r="K61" s="316"/>
    </row>
    <row r="62" spans="1:11" ht="15.95" customHeight="1" x14ac:dyDescent="0.25">
      <c r="A62" s="30" t="s">
        <v>45</v>
      </c>
      <c r="B62" s="30" t="s">
        <v>97</v>
      </c>
      <c r="C62" s="30" t="s">
        <v>98</v>
      </c>
      <c r="E62" s="30" t="str">
        <f t="shared" si="7"/>
        <v>09 - Maison des adolescents</v>
      </c>
      <c r="F62" s="222"/>
      <c r="G62" s="223"/>
      <c r="H62" s="35" t="s">
        <v>298</v>
      </c>
      <c r="I62" s="129">
        <v>0</v>
      </c>
      <c r="J62" s="36">
        <f t="shared" si="6"/>
        <v>0</v>
      </c>
      <c r="K62" s="316"/>
    </row>
    <row r="63" spans="1:11" ht="15.95" customHeight="1" x14ac:dyDescent="0.25">
      <c r="A63" s="30" t="s">
        <v>45</v>
      </c>
      <c r="B63" s="30" t="s">
        <v>97</v>
      </c>
      <c r="C63" s="30" t="s">
        <v>98</v>
      </c>
      <c r="E63" s="30" t="str">
        <f t="shared" si="7"/>
        <v>10 - Mission locale</v>
      </c>
      <c r="F63" s="222"/>
      <c r="G63" s="223"/>
      <c r="H63" s="37" t="s">
        <v>299</v>
      </c>
      <c r="I63" s="129">
        <v>0</v>
      </c>
      <c r="J63" s="36">
        <f t="shared" si="6"/>
        <v>0</v>
      </c>
      <c r="K63" s="316"/>
    </row>
    <row r="64" spans="1:11" ht="15.95" customHeight="1" x14ac:dyDescent="0.25">
      <c r="A64" s="30" t="s">
        <v>45</v>
      </c>
      <c r="B64" s="30" t="s">
        <v>97</v>
      </c>
      <c r="C64" s="30" t="s">
        <v>98</v>
      </c>
      <c r="E64" s="30" t="str">
        <f t="shared" si="7"/>
        <v xml:space="preserve">11 - Services sociaux </v>
      </c>
      <c r="F64" s="222"/>
      <c r="G64" s="223"/>
      <c r="H64" s="37" t="s">
        <v>300</v>
      </c>
      <c r="I64" s="129">
        <v>0</v>
      </c>
      <c r="J64" s="36">
        <f t="shared" si="6"/>
        <v>0</v>
      </c>
      <c r="K64" s="316"/>
    </row>
    <row r="65" spans="1:11" ht="15.95" customHeight="1" x14ac:dyDescent="0.25">
      <c r="A65" s="30" t="s">
        <v>45</v>
      </c>
      <c r="B65" s="30" t="s">
        <v>97</v>
      </c>
      <c r="C65" s="30" t="s">
        <v>98</v>
      </c>
      <c r="E65" s="30" t="str">
        <f t="shared" si="7"/>
        <v>12 - MDPH (PAG, notification PCPE…)</v>
      </c>
      <c r="F65" s="222"/>
      <c r="G65" s="223"/>
      <c r="H65" s="37" t="s">
        <v>301</v>
      </c>
      <c r="I65" s="129">
        <v>6</v>
      </c>
      <c r="J65" s="36">
        <f t="shared" si="6"/>
        <v>0.17142857142857143</v>
      </c>
      <c r="K65" s="316"/>
    </row>
    <row r="66" spans="1:11" ht="15.95" customHeight="1" x14ac:dyDescent="0.25">
      <c r="A66" s="30" t="s">
        <v>45</v>
      </c>
      <c r="B66" s="30" t="s">
        <v>97</v>
      </c>
      <c r="C66" s="30" t="s">
        <v>98</v>
      </c>
      <c r="E66" s="30" t="str">
        <f>H66</f>
        <v xml:space="preserve">13 - Acteurs du domicile (SAAD-SSIAD-HAD) </v>
      </c>
      <c r="F66" s="222"/>
      <c r="G66" s="223"/>
      <c r="H66" s="37" t="s">
        <v>302</v>
      </c>
      <c r="I66" s="129">
        <v>0</v>
      </c>
      <c r="J66" s="36">
        <f t="shared" si="6"/>
        <v>0</v>
      </c>
      <c r="K66" s="316"/>
    </row>
    <row r="67" spans="1:11" ht="15.95" customHeight="1" x14ac:dyDescent="0.25">
      <c r="A67" s="30" t="s">
        <v>45</v>
      </c>
      <c r="B67" s="30" t="s">
        <v>97</v>
      </c>
      <c r="C67" s="30" t="s">
        <v>98</v>
      </c>
      <c r="E67" s="53" t="str">
        <f>"14 - Autres Préciser : " &amp; "|" &amp; H67</f>
        <v xml:space="preserve">14 - Autres Préciser : |14 - Autres précisez : </v>
      </c>
      <c r="F67" s="222"/>
      <c r="G67" s="223"/>
      <c r="H67" s="107" t="s">
        <v>341</v>
      </c>
      <c r="I67" s="131">
        <v>0</v>
      </c>
      <c r="J67" s="38">
        <f t="shared" si="6"/>
        <v>0</v>
      </c>
      <c r="K67" s="317"/>
    </row>
    <row r="68" spans="1:11" ht="15.95" customHeight="1" x14ac:dyDescent="0.25">
      <c r="A68" s="30" t="s">
        <v>45</v>
      </c>
      <c r="B68" s="30" t="s">
        <v>97</v>
      </c>
      <c r="C68" s="30" t="s">
        <v>99</v>
      </c>
      <c r="E68" s="30" t="str">
        <f t="shared" si="7"/>
        <v xml:space="preserve">01 - Lieu d’accueil du jeune enfant </v>
      </c>
      <c r="F68" s="224" t="s">
        <v>155</v>
      </c>
      <c r="G68" s="225"/>
      <c r="H68" s="44" t="s">
        <v>222</v>
      </c>
      <c r="I68" s="132">
        <v>0</v>
      </c>
      <c r="J68" s="45">
        <f t="shared" ref="J68:J83" si="8">IFERROR(I68/$K$68,0)</f>
        <v>0</v>
      </c>
      <c r="K68" s="318">
        <f>SUM(I68:I83)</f>
        <v>35</v>
      </c>
    </row>
    <row r="69" spans="1:11" ht="15.95" customHeight="1" x14ac:dyDescent="0.25">
      <c r="A69" s="30" t="s">
        <v>45</v>
      </c>
      <c r="B69" s="30" t="s">
        <v>97</v>
      </c>
      <c r="C69" s="30" t="s">
        <v>99</v>
      </c>
      <c r="E69" s="30" t="str">
        <f t="shared" si="7"/>
        <v>02 - Etablissements sanitaires (CMP, Hôpital de jour, Hôpital…)</v>
      </c>
      <c r="F69" s="222"/>
      <c r="G69" s="223"/>
      <c r="H69" s="35" t="s">
        <v>223</v>
      </c>
      <c r="I69" s="129">
        <v>9</v>
      </c>
      <c r="J69" s="36">
        <f t="shared" si="8"/>
        <v>0.25714285714285712</v>
      </c>
      <c r="K69" s="316"/>
    </row>
    <row r="70" spans="1:11" ht="15.95" customHeight="1" x14ac:dyDescent="0.25">
      <c r="A70" s="30" t="s">
        <v>45</v>
      </c>
      <c r="B70" s="30" t="s">
        <v>97</v>
      </c>
      <c r="C70" s="30" t="s">
        <v>99</v>
      </c>
      <c r="E70" s="30" t="str">
        <f t="shared" si="7"/>
        <v>03 - CMPP - CAMSP</v>
      </c>
      <c r="F70" s="222"/>
      <c r="G70" s="223"/>
      <c r="H70" s="35" t="s">
        <v>224</v>
      </c>
      <c r="I70" s="129">
        <v>3</v>
      </c>
      <c r="J70" s="36">
        <f t="shared" si="8"/>
        <v>8.5714285714285715E-2</v>
      </c>
      <c r="K70" s="316"/>
    </row>
    <row r="71" spans="1:11" ht="15.95" customHeight="1" x14ac:dyDescent="0.25">
      <c r="A71" s="30" t="s">
        <v>45</v>
      </c>
      <c r="B71" s="30" t="s">
        <v>97</v>
      </c>
      <c r="C71" s="30" t="s">
        <v>99</v>
      </c>
      <c r="E71" s="30" t="str">
        <f t="shared" si="7"/>
        <v>04 - SESSAD</v>
      </c>
      <c r="F71" s="222"/>
      <c r="G71" s="223"/>
      <c r="H71" s="35" t="s">
        <v>225</v>
      </c>
      <c r="I71" s="129">
        <v>3</v>
      </c>
      <c r="J71" s="36">
        <f t="shared" si="8"/>
        <v>8.5714285714285715E-2</v>
      </c>
      <c r="K71" s="316"/>
    </row>
    <row r="72" spans="1:11" ht="15.95" customHeight="1" x14ac:dyDescent="0.25">
      <c r="A72" s="30" t="s">
        <v>45</v>
      </c>
      <c r="B72" s="30" t="s">
        <v>97</v>
      </c>
      <c r="C72" s="30" t="s">
        <v>99</v>
      </c>
      <c r="E72" s="30" t="str">
        <f t="shared" si="7"/>
        <v xml:space="preserve">05 - IME </v>
      </c>
      <c r="F72" s="222"/>
      <c r="G72" s="223"/>
      <c r="H72" s="35" t="s">
        <v>226</v>
      </c>
      <c r="I72" s="129">
        <v>1</v>
      </c>
      <c r="J72" s="36">
        <f t="shared" si="8"/>
        <v>2.8571428571428571E-2</v>
      </c>
      <c r="K72" s="316"/>
    </row>
    <row r="73" spans="1:11" ht="15.95" customHeight="1" x14ac:dyDescent="0.25">
      <c r="A73" s="30" t="s">
        <v>45</v>
      </c>
      <c r="B73" s="30" t="s">
        <v>97</v>
      </c>
      <c r="C73" s="30" t="s">
        <v>99</v>
      </c>
      <c r="E73" s="30" t="str">
        <f t="shared" si="7"/>
        <v>06 - ITEP</v>
      </c>
      <c r="F73" s="222"/>
      <c r="G73" s="223"/>
      <c r="H73" s="35" t="s">
        <v>227</v>
      </c>
      <c r="I73" s="129">
        <v>0</v>
      </c>
      <c r="J73" s="36">
        <f t="shared" si="8"/>
        <v>0</v>
      </c>
      <c r="K73" s="316"/>
    </row>
    <row r="74" spans="1:11" ht="15.95" customHeight="1" x14ac:dyDescent="0.25">
      <c r="A74" s="30" t="s">
        <v>45</v>
      </c>
      <c r="B74" s="30" t="s">
        <v>97</v>
      </c>
      <c r="C74" s="30" t="s">
        <v>99</v>
      </c>
      <c r="E74" s="30" t="str">
        <f t="shared" si="7"/>
        <v>07 - ESAT</v>
      </c>
      <c r="F74" s="222"/>
      <c r="G74" s="223"/>
      <c r="H74" s="37" t="s">
        <v>228</v>
      </c>
      <c r="I74" s="129">
        <v>0</v>
      </c>
      <c r="J74" s="36">
        <f t="shared" si="8"/>
        <v>0</v>
      </c>
      <c r="K74" s="316"/>
    </row>
    <row r="75" spans="1:11" ht="15.95" customHeight="1" x14ac:dyDescent="0.25">
      <c r="A75" s="30" t="s">
        <v>45</v>
      </c>
      <c r="B75" s="30" t="s">
        <v>97</v>
      </c>
      <c r="C75" s="30" t="s">
        <v>99</v>
      </c>
      <c r="E75" s="30" t="str">
        <f t="shared" si="7"/>
        <v>08 - Lieu d’hébergement adultes en situation de handicap (FAM, Foyer de vie, MAS)</v>
      </c>
      <c r="F75" s="222"/>
      <c r="G75" s="223"/>
      <c r="H75" s="37" t="s">
        <v>229</v>
      </c>
      <c r="I75" s="129">
        <v>0</v>
      </c>
      <c r="J75" s="36">
        <f t="shared" si="8"/>
        <v>0</v>
      </c>
      <c r="K75" s="316"/>
    </row>
    <row r="76" spans="1:11" ht="15.95" customHeight="1" x14ac:dyDescent="0.25">
      <c r="A76" s="30" t="s">
        <v>45</v>
      </c>
      <c r="B76" s="30" t="s">
        <v>97</v>
      </c>
      <c r="C76" s="30" t="s">
        <v>99</v>
      </c>
      <c r="E76" s="30" t="str">
        <f t="shared" si="7"/>
        <v xml:space="preserve">09 - Services sociaux </v>
      </c>
      <c r="F76" s="222"/>
      <c r="G76" s="223"/>
      <c r="H76" s="37" t="s">
        <v>230</v>
      </c>
      <c r="I76" s="129">
        <v>0</v>
      </c>
      <c r="J76" s="36">
        <f t="shared" si="8"/>
        <v>0</v>
      </c>
      <c r="K76" s="316"/>
    </row>
    <row r="77" spans="1:11" ht="15.95" customHeight="1" x14ac:dyDescent="0.25">
      <c r="A77" s="30" t="s">
        <v>45</v>
      </c>
      <c r="B77" s="30" t="s">
        <v>97</v>
      </c>
      <c r="C77" s="30" t="s">
        <v>99</v>
      </c>
      <c r="E77" s="30" t="str">
        <f t="shared" si="7"/>
        <v xml:space="preserve">10 - Maison des adolescents  </v>
      </c>
      <c r="F77" s="222"/>
      <c r="G77" s="223"/>
      <c r="H77" s="37" t="s">
        <v>231</v>
      </c>
      <c r="I77" s="129">
        <v>0</v>
      </c>
      <c r="J77" s="36">
        <f t="shared" si="8"/>
        <v>0</v>
      </c>
      <c r="K77" s="316"/>
    </row>
    <row r="78" spans="1:11" ht="15.95" customHeight="1" x14ac:dyDescent="0.25">
      <c r="A78" s="30" t="s">
        <v>45</v>
      </c>
      <c r="B78" s="30" t="s">
        <v>97</v>
      </c>
      <c r="C78" s="30" t="s">
        <v>99</v>
      </c>
      <c r="E78" s="30" t="str">
        <f t="shared" si="7"/>
        <v>11 - Mission locale</v>
      </c>
      <c r="F78" s="222"/>
      <c r="G78" s="223"/>
      <c r="H78" s="37" t="s">
        <v>232</v>
      </c>
      <c r="I78" s="129">
        <v>0</v>
      </c>
      <c r="J78" s="36">
        <f t="shared" si="8"/>
        <v>0</v>
      </c>
      <c r="K78" s="316"/>
    </row>
    <row r="79" spans="1:11" ht="15.95" customHeight="1" x14ac:dyDescent="0.25">
      <c r="A79" s="30" t="s">
        <v>45</v>
      </c>
      <c r="B79" s="30" t="s">
        <v>97</v>
      </c>
      <c r="C79" s="30" t="s">
        <v>99</v>
      </c>
      <c r="E79" s="30" t="str">
        <f t="shared" si="7"/>
        <v>12 - SAVS - SAMSAH</v>
      </c>
      <c r="F79" s="222"/>
      <c r="G79" s="223"/>
      <c r="H79" s="37" t="s">
        <v>233</v>
      </c>
      <c r="I79" s="129">
        <v>0</v>
      </c>
      <c r="J79" s="36">
        <f>IFERROR(I79/$K$68,0)</f>
        <v>0</v>
      </c>
      <c r="K79" s="316"/>
    </row>
    <row r="80" spans="1:11" ht="15.95" customHeight="1" x14ac:dyDescent="0.25">
      <c r="A80" s="30" t="s">
        <v>45</v>
      </c>
      <c r="B80" s="30" t="s">
        <v>97</v>
      </c>
      <c r="C80" s="30" t="s">
        <v>99</v>
      </c>
      <c r="E80" s="30" t="str">
        <f t="shared" si="7"/>
        <v>13 - Mesures de protection de l’enfant (AEMO, AED, Placement)</v>
      </c>
      <c r="F80" s="222"/>
      <c r="G80" s="223"/>
      <c r="H80" s="37" t="s">
        <v>234</v>
      </c>
      <c r="I80" s="129">
        <v>0</v>
      </c>
      <c r="J80" s="36">
        <f>IFERROR(I80/$K$68,0)</f>
        <v>0</v>
      </c>
      <c r="K80" s="316"/>
    </row>
    <row r="81" spans="1:11" ht="15.95" customHeight="1" x14ac:dyDescent="0.25">
      <c r="A81" s="30" t="s">
        <v>45</v>
      </c>
      <c r="B81" s="30" t="s">
        <v>97</v>
      </c>
      <c r="C81" s="30" t="s">
        <v>99</v>
      </c>
      <c r="E81" s="30" t="str">
        <f t="shared" si="7"/>
        <v>14 - Suivi libéral</v>
      </c>
      <c r="F81" s="222"/>
      <c r="G81" s="223"/>
      <c r="H81" s="37" t="s">
        <v>235</v>
      </c>
      <c r="I81" s="129">
        <v>13</v>
      </c>
      <c r="J81" s="36">
        <f t="shared" si="8"/>
        <v>0.37142857142857144</v>
      </c>
      <c r="K81" s="316"/>
    </row>
    <row r="82" spans="1:11" ht="15.95" customHeight="1" x14ac:dyDescent="0.25">
      <c r="A82" s="30" t="s">
        <v>45</v>
      </c>
      <c r="B82" s="30" t="s">
        <v>97</v>
      </c>
      <c r="C82" s="30" t="s">
        <v>99</v>
      </c>
      <c r="E82" s="30" t="str">
        <f t="shared" si="7"/>
        <v>15 - Aucun accompagnement (y compris les personnes sur liste d’attente)</v>
      </c>
      <c r="F82" s="222"/>
      <c r="G82" s="223"/>
      <c r="H82" s="37" t="s">
        <v>303</v>
      </c>
      <c r="I82" s="129">
        <v>6</v>
      </c>
      <c r="J82" s="36">
        <f>IFERROR(I82/$K$68,0)</f>
        <v>0.17142857142857143</v>
      </c>
      <c r="K82" s="316"/>
    </row>
    <row r="83" spans="1:11" ht="15.95" customHeight="1" x14ac:dyDescent="0.25">
      <c r="A83" s="30" t="s">
        <v>45</v>
      </c>
      <c r="B83" s="30" t="s">
        <v>97</v>
      </c>
      <c r="C83" s="30" t="s">
        <v>99</v>
      </c>
      <c r="E83" s="53" t="str">
        <f>"16 - Autres Préciser : " &amp; "|" &amp; H83</f>
        <v xml:space="preserve">16 - Autres Préciser : |16 - Autres Préciser : </v>
      </c>
      <c r="F83" s="222"/>
      <c r="G83" s="223"/>
      <c r="H83" s="107" t="s">
        <v>331</v>
      </c>
      <c r="I83" s="131">
        <v>0</v>
      </c>
      <c r="J83" s="38">
        <f t="shared" si="8"/>
        <v>0</v>
      </c>
      <c r="K83" s="317"/>
    </row>
    <row r="84" spans="1:11" ht="15.95" customHeight="1" x14ac:dyDescent="0.25">
      <c r="A84" s="30" t="s">
        <v>45</v>
      </c>
      <c r="B84" s="30" t="s">
        <v>97</v>
      </c>
      <c r="C84" s="30" t="s">
        <v>100</v>
      </c>
      <c r="E84" s="30" t="str">
        <f t="shared" si="7"/>
        <v>01 - Scolarisation individuelle (en maternelle, primaire, collège, lycée, SEGPA, CNED)</v>
      </c>
      <c r="F84" s="224" t="s">
        <v>156</v>
      </c>
      <c r="G84" s="225"/>
      <c r="H84" s="44" t="s">
        <v>215</v>
      </c>
      <c r="I84" s="132">
        <v>19</v>
      </c>
      <c r="J84" s="45">
        <f t="shared" ref="J84:J91" si="9">IFERROR(I84/$K$84,0)</f>
        <v>0.54285714285714282</v>
      </c>
      <c r="K84" s="318">
        <f>SUM(I84:I91)</f>
        <v>35</v>
      </c>
    </row>
    <row r="85" spans="1:11" ht="26.1" customHeight="1" x14ac:dyDescent="0.25">
      <c r="A85" s="30" t="s">
        <v>45</v>
      </c>
      <c r="B85" s="30" t="s">
        <v>97</v>
      </c>
      <c r="C85" s="30" t="s">
        <v>100</v>
      </c>
      <c r="E85" s="30" t="str">
        <f t="shared" si="7"/>
        <v>02 - Scolarisation au titre d’un dispositif ULIS (maternelle, primaire, collège ou lycée)</v>
      </c>
      <c r="F85" s="222"/>
      <c r="G85" s="223"/>
      <c r="H85" s="35" t="s">
        <v>216</v>
      </c>
      <c r="I85" s="129">
        <v>11</v>
      </c>
      <c r="J85" s="36">
        <f t="shared" si="9"/>
        <v>0.31428571428571428</v>
      </c>
      <c r="K85" s="316"/>
    </row>
    <row r="86" spans="1:11" ht="15.95" customHeight="1" x14ac:dyDescent="0.25">
      <c r="A86" s="30" t="s">
        <v>45</v>
      </c>
      <c r="B86" s="30" t="s">
        <v>97</v>
      </c>
      <c r="C86" s="30" t="s">
        <v>100</v>
      </c>
      <c r="E86" s="30" t="str">
        <f t="shared" si="7"/>
        <v xml:space="preserve">03 - Scolarisation au sein d’une unité d’enseignement interne à un ESMS </v>
      </c>
      <c r="F86" s="222"/>
      <c r="G86" s="223"/>
      <c r="H86" s="35" t="s">
        <v>217</v>
      </c>
      <c r="I86" s="129">
        <v>0</v>
      </c>
      <c r="J86" s="36">
        <f t="shared" si="9"/>
        <v>0</v>
      </c>
      <c r="K86" s="316"/>
    </row>
    <row r="87" spans="1:11" ht="15.95" customHeight="1" x14ac:dyDescent="0.25">
      <c r="A87" s="30" t="s">
        <v>45</v>
      </c>
      <c r="B87" s="30" t="s">
        <v>97</v>
      </c>
      <c r="C87" s="30" t="s">
        <v>100</v>
      </c>
      <c r="E87" s="30" t="str">
        <f t="shared" si="7"/>
        <v>04 - Scolarisation au sein d’une unité d’enseignement externalisée</v>
      </c>
      <c r="F87" s="222"/>
      <c r="G87" s="223"/>
      <c r="H87" s="35" t="s">
        <v>218</v>
      </c>
      <c r="I87" s="129">
        <v>0</v>
      </c>
      <c r="J87" s="36">
        <f t="shared" si="9"/>
        <v>0</v>
      </c>
      <c r="K87" s="316"/>
    </row>
    <row r="88" spans="1:11" ht="15.95" customHeight="1" x14ac:dyDescent="0.25">
      <c r="A88" s="30" t="s">
        <v>45</v>
      </c>
      <c r="B88" s="30" t="s">
        <v>97</v>
      </c>
      <c r="C88" s="30" t="s">
        <v>100</v>
      </c>
      <c r="E88" s="30" t="str">
        <f t="shared" si="7"/>
        <v>05 - Formation pré / professionnelle (MFR, CFA…)</v>
      </c>
      <c r="F88" s="222"/>
      <c r="G88" s="223"/>
      <c r="H88" s="35" t="s">
        <v>219</v>
      </c>
      <c r="I88" s="129">
        <v>0</v>
      </c>
      <c r="J88" s="36">
        <f t="shared" si="9"/>
        <v>0</v>
      </c>
      <c r="K88" s="316"/>
    </row>
    <row r="89" spans="1:11" ht="15.95" customHeight="1" x14ac:dyDescent="0.25">
      <c r="A89" s="30" t="s">
        <v>45</v>
      </c>
      <c r="B89" s="30" t="s">
        <v>97</v>
      </c>
      <c r="C89" s="30" t="s">
        <v>100</v>
      </c>
      <c r="E89" s="30" t="str">
        <f t="shared" si="7"/>
        <v>06 - Etudes supérieures </v>
      </c>
      <c r="F89" s="222"/>
      <c r="G89" s="223"/>
      <c r="H89" s="35" t="s">
        <v>220</v>
      </c>
      <c r="I89" s="129">
        <v>0</v>
      </c>
      <c r="J89" s="36">
        <f>IFERROR(I89/$K$84,0)</f>
        <v>0</v>
      </c>
      <c r="K89" s="316"/>
    </row>
    <row r="90" spans="1:11" ht="15.95" customHeight="1" x14ac:dyDescent="0.25">
      <c r="A90" s="30" t="s">
        <v>45</v>
      </c>
      <c r="B90" s="30" t="s">
        <v>97</v>
      </c>
      <c r="C90" s="30" t="s">
        <v>100</v>
      </c>
      <c r="E90" s="30" t="str">
        <f t="shared" si="7"/>
        <v>07 - Aucune scolarisation</v>
      </c>
      <c r="F90" s="222"/>
      <c r="G90" s="223"/>
      <c r="H90" s="35" t="s">
        <v>221</v>
      </c>
      <c r="I90" s="129">
        <v>5</v>
      </c>
      <c r="J90" s="36">
        <f t="shared" si="9"/>
        <v>0.14285714285714285</v>
      </c>
      <c r="K90" s="316"/>
    </row>
    <row r="91" spans="1:11" ht="15.95" customHeight="1" x14ac:dyDescent="0.25">
      <c r="A91" s="30" t="s">
        <v>45</v>
      </c>
      <c r="B91" s="30" t="s">
        <v>97</v>
      </c>
      <c r="C91" s="30" t="s">
        <v>100</v>
      </c>
      <c r="E91" s="53" t="str">
        <f>"08 - Autres Préciser : " &amp; "|" &amp; H91</f>
        <v xml:space="preserve">08 - Autres Préciser : |08 - Autres Préciser : </v>
      </c>
      <c r="F91" s="222"/>
      <c r="G91" s="223"/>
      <c r="H91" s="107" t="s">
        <v>330</v>
      </c>
      <c r="I91" s="131">
        <v>0</v>
      </c>
      <c r="J91" s="38">
        <f t="shared" si="9"/>
        <v>0</v>
      </c>
      <c r="K91" s="317"/>
    </row>
    <row r="92" spans="1:11" ht="15.95" customHeight="1" x14ac:dyDescent="0.25">
      <c r="A92" s="30" t="s">
        <v>45</v>
      </c>
      <c r="B92" s="30" t="s">
        <v>97</v>
      </c>
      <c r="C92" s="30" t="s">
        <v>101</v>
      </c>
      <c r="E92" s="30" t="str">
        <f t="shared" si="7"/>
        <v>01 - Evaluation de la situation</v>
      </c>
      <c r="F92" s="224" t="s">
        <v>356</v>
      </c>
      <c r="G92" s="225"/>
      <c r="H92" s="44" t="s">
        <v>304</v>
      </c>
      <c r="I92" s="132">
        <v>12</v>
      </c>
      <c r="J92" s="45">
        <f>IFERROR(I92/$K$92,0)</f>
        <v>0.34285714285714286</v>
      </c>
      <c r="K92" s="226">
        <f>SUM(I92:I101)</f>
        <v>35</v>
      </c>
    </row>
    <row r="93" spans="1:11" ht="15.95" customHeight="1" x14ac:dyDescent="0.25">
      <c r="A93" s="30" t="s">
        <v>45</v>
      </c>
      <c r="B93" s="30" t="s">
        <v>97</v>
      </c>
      <c r="C93" s="30" t="s">
        <v>101</v>
      </c>
      <c r="E93" s="30" t="str">
        <f t="shared" si="7"/>
        <v>02 - Le maintien à domicile dans un objectif d’inclusion</v>
      </c>
      <c r="F93" s="222"/>
      <c r="G93" s="223"/>
      <c r="H93" s="35" t="s">
        <v>305</v>
      </c>
      <c r="I93" s="129">
        <v>0</v>
      </c>
      <c r="J93" s="36">
        <f>IFERROR(I93/$K$92,0)</f>
        <v>0</v>
      </c>
      <c r="K93" s="227"/>
    </row>
    <row r="94" spans="1:11" ht="26.1" customHeight="1" x14ac:dyDescent="0.25">
      <c r="A94" s="30" t="s">
        <v>45</v>
      </c>
      <c r="B94" s="30" t="s">
        <v>97</v>
      </c>
      <c r="C94" s="30" t="s">
        <v>101</v>
      </c>
      <c r="E94" s="30" t="str">
        <f t="shared" si="7"/>
        <v>03 - L’accompagnement à domicile dans l’attente d’une réponse dans un établissement adapté aux besoins de la personne</v>
      </c>
      <c r="F94" s="222"/>
      <c r="G94" s="223"/>
      <c r="H94" s="35" t="s">
        <v>306</v>
      </c>
      <c r="I94" s="133">
        <v>7</v>
      </c>
      <c r="J94" s="36">
        <f>IFERROR(I94/$K$92,0)</f>
        <v>0.2</v>
      </c>
      <c r="K94" s="227"/>
    </row>
    <row r="95" spans="1:11" ht="17.100000000000001" customHeight="1" x14ac:dyDescent="0.25">
      <c r="A95" s="30" t="s">
        <v>45</v>
      </c>
      <c r="B95" s="30" t="s">
        <v>97</v>
      </c>
      <c r="C95" s="30" t="s">
        <v>101</v>
      </c>
      <c r="E95" s="30" t="str">
        <f t="shared" si="7"/>
        <v>04 - L’anticipation et l’évitement des ruptures de parcours</v>
      </c>
      <c r="F95" s="222"/>
      <c r="G95" s="223"/>
      <c r="H95" s="35" t="s">
        <v>307</v>
      </c>
      <c r="I95" s="129">
        <v>0</v>
      </c>
      <c r="J95" s="36">
        <f t="shared" ref="J95:J99" si="10">IFERROR(I95/$K$92,0)</f>
        <v>0</v>
      </c>
      <c r="K95" s="227"/>
    </row>
    <row r="96" spans="1:11" ht="15.95" customHeight="1" x14ac:dyDescent="0.25">
      <c r="A96" s="30" t="s">
        <v>45</v>
      </c>
      <c r="B96" s="30" t="s">
        <v>97</v>
      </c>
      <c r="C96" s="30" t="s">
        <v>101</v>
      </c>
      <c r="E96" s="30" t="str">
        <f t="shared" si="7"/>
        <v>05 - L’accompagnement dans une scolarisation inclusive</v>
      </c>
      <c r="F96" s="222"/>
      <c r="G96" s="223"/>
      <c r="H96" s="35" t="s">
        <v>308</v>
      </c>
      <c r="I96" s="129">
        <v>6</v>
      </c>
      <c r="J96" s="36">
        <f t="shared" si="10"/>
        <v>0.17142857142857143</v>
      </c>
      <c r="K96" s="227"/>
    </row>
    <row r="97" spans="1:11" ht="15.95" customHeight="1" x14ac:dyDescent="0.25">
      <c r="A97" s="30" t="s">
        <v>45</v>
      </c>
      <c r="B97" s="30" t="s">
        <v>97</v>
      </c>
      <c r="C97" s="30" t="s">
        <v>101</v>
      </c>
      <c r="E97" s="30" t="str">
        <f t="shared" si="7"/>
        <v>06 - Un accompagnement visant l’autonomie et la participation sociale</v>
      </c>
      <c r="F97" s="222"/>
      <c r="G97" s="223"/>
      <c r="H97" s="35" t="s">
        <v>309</v>
      </c>
      <c r="I97" s="129">
        <v>0</v>
      </c>
      <c r="J97" s="36">
        <f t="shared" si="10"/>
        <v>0</v>
      </c>
      <c r="K97" s="227"/>
    </row>
    <row r="98" spans="1:11" ht="15.95" customHeight="1" x14ac:dyDescent="0.25">
      <c r="A98" s="30" t="s">
        <v>45</v>
      </c>
      <c r="B98" s="30" t="s">
        <v>97</v>
      </c>
      <c r="C98" s="30" t="s">
        <v>101</v>
      </c>
      <c r="E98" s="30" t="str">
        <f t="shared" si="7"/>
        <v>07 - L’accompagnement, le soutien et la guidance des familles</v>
      </c>
      <c r="F98" s="222"/>
      <c r="G98" s="223"/>
      <c r="H98" s="35" t="s">
        <v>310</v>
      </c>
      <c r="I98" s="129">
        <v>3</v>
      </c>
      <c r="J98" s="36">
        <f t="shared" si="10"/>
        <v>8.5714285714285715E-2</v>
      </c>
      <c r="K98" s="227"/>
    </row>
    <row r="99" spans="1:11" ht="15.95" customHeight="1" x14ac:dyDescent="0.25">
      <c r="A99" s="30" t="s">
        <v>45</v>
      </c>
      <c r="B99" s="30" t="s">
        <v>97</v>
      </c>
      <c r="C99" s="30" t="s">
        <v>101</v>
      </c>
      <c r="E99" s="30" t="str">
        <f t="shared" si="7"/>
        <v xml:space="preserve">08 - La mise en place d'un accompagnement par les pairs </v>
      </c>
      <c r="F99" s="222"/>
      <c r="G99" s="223"/>
      <c r="H99" s="37" t="s">
        <v>350</v>
      </c>
      <c r="I99" s="129">
        <v>0</v>
      </c>
      <c r="J99" s="36">
        <f t="shared" si="10"/>
        <v>0</v>
      </c>
      <c r="K99" s="227"/>
    </row>
    <row r="100" spans="1:11" ht="15.95" customHeight="1" x14ac:dyDescent="0.25">
      <c r="A100" s="30" t="s">
        <v>45</v>
      </c>
      <c r="B100" s="30" t="s">
        <v>97</v>
      </c>
      <c r="C100" s="30" t="s">
        <v>101</v>
      </c>
      <c r="E100" s="30" t="str">
        <f t="shared" si="7"/>
        <v xml:space="preserve">09 - En attente de place </v>
      </c>
      <c r="F100" s="222"/>
      <c r="G100" s="223"/>
      <c r="H100" s="37" t="s">
        <v>311</v>
      </c>
      <c r="I100" s="129">
        <v>7</v>
      </c>
      <c r="J100" s="36">
        <f>IFERROR(I100/$K$92,0)</f>
        <v>0.2</v>
      </c>
      <c r="K100" s="227"/>
    </row>
    <row r="101" spans="1:11" ht="15.95" customHeight="1" x14ac:dyDescent="0.25">
      <c r="A101" s="30" t="s">
        <v>45</v>
      </c>
      <c r="B101" s="30" t="s">
        <v>97</v>
      </c>
      <c r="C101" s="30" t="s">
        <v>101</v>
      </c>
      <c r="E101" s="53" t="str">
        <f>"10 - Autres Préciser : " &amp; "|" &amp; H101</f>
        <v xml:space="preserve">10 - Autres Préciser : |10 - Autres Préciser : </v>
      </c>
      <c r="F101" s="275"/>
      <c r="G101" s="276"/>
      <c r="H101" s="107" t="s">
        <v>329</v>
      </c>
      <c r="I101" s="131">
        <v>0</v>
      </c>
      <c r="J101" s="38">
        <f>IFERROR(I101/$K$92,0)</f>
        <v>0</v>
      </c>
      <c r="K101" s="228"/>
    </row>
    <row r="102" spans="1:11" ht="15.95" customHeight="1" x14ac:dyDescent="0.25">
      <c r="A102" s="30" t="s">
        <v>71</v>
      </c>
      <c r="B102" s="30" t="s">
        <v>71</v>
      </c>
      <c r="C102" s="30" t="s">
        <v>71</v>
      </c>
      <c r="E102" s="30" t="s">
        <v>71</v>
      </c>
      <c r="F102" s="27"/>
      <c r="G102" s="16"/>
      <c r="H102" s="28"/>
      <c r="I102" s="28"/>
      <c r="J102" s="28"/>
      <c r="K102" s="102"/>
    </row>
    <row r="103" spans="1:11" ht="45.95" customHeight="1" thickBot="1" x14ac:dyDescent="0.3">
      <c r="A103" s="30" t="s">
        <v>45</v>
      </c>
      <c r="B103" s="30" t="s">
        <v>97</v>
      </c>
      <c r="C103" s="30" t="s">
        <v>97</v>
      </c>
      <c r="D103" s="30" t="s">
        <v>97</v>
      </c>
      <c r="E103" s="30" t="s">
        <v>17</v>
      </c>
      <c r="F103" s="216" t="s">
        <v>17</v>
      </c>
      <c r="G103" s="217"/>
      <c r="H103" s="217"/>
      <c r="I103" s="218"/>
      <c r="J103" s="218"/>
      <c r="K103" s="219"/>
    </row>
    <row r="104" spans="1:11" ht="15.95" customHeight="1" thickBot="1" x14ac:dyDescent="0.3">
      <c r="A104" s="30" t="s">
        <v>71</v>
      </c>
      <c r="B104" s="30" t="s">
        <v>71</v>
      </c>
      <c r="C104" s="30" t="s">
        <v>71</v>
      </c>
      <c r="D104" s="30" t="s">
        <v>71</v>
      </c>
      <c r="E104" s="30" t="s">
        <v>71</v>
      </c>
    </row>
    <row r="105" spans="1:11" ht="15.95" customHeight="1" thickBot="1" x14ac:dyDescent="0.3">
      <c r="A105" s="30" t="s">
        <v>71</v>
      </c>
      <c r="B105" s="30" t="s">
        <v>71</v>
      </c>
      <c r="C105" s="30" t="s">
        <v>71</v>
      </c>
      <c r="D105" s="30" t="s">
        <v>71</v>
      </c>
      <c r="E105" s="30" t="s">
        <v>71</v>
      </c>
      <c r="F105" s="321" t="s">
        <v>157</v>
      </c>
      <c r="G105" s="322"/>
      <c r="H105" s="322"/>
      <c r="I105" s="322"/>
      <c r="J105" s="322"/>
      <c r="K105" s="323"/>
    </row>
    <row r="106" spans="1:11" ht="15.6" customHeight="1" x14ac:dyDescent="0.25">
      <c r="A106" s="30" t="s">
        <v>45</v>
      </c>
      <c r="B106" s="30" t="s">
        <v>102</v>
      </c>
      <c r="C106" s="30" t="s">
        <v>103</v>
      </c>
      <c r="D106" s="30" t="s">
        <v>103</v>
      </c>
      <c r="E106" s="30" t="str">
        <f>H106</f>
        <v>01 - Nombre des personnes entrées dans la file active au cours de l’année</v>
      </c>
      <c r="F106" s="220"/>
      <c r="G106" s="221"/>
      <c r="H106" s="33" t="s">
        <v>347</v>
      </c>
      <c r="I106" s="128">
        <v>10</v>
      </c>
      <c r="J106" s="34"/>
      <c r="K106" s="118"/>
    </row>
    <row r="107" spans="1:11" ht="29.45" customHeight="1" x14ac:dyDescent="0.25">
      <c r="A107" s="30" t="s">
        <v>45</v>
      </c>
      <c r="B107" s="30" t="s">
        <v>102</v>
      </c>
      <c r="C107" s="30" t="s">
        <v>103</v>
      </c>
      <c r="D107" s="30" t="s">
        <v>103</v>
      </c>
      <c r="E107" s="30" t="str">
        <f>H107</f>
        <v>02 - Nombre des personnes sorties définitivement de la file active au cours de l'année</v>
      </c>
      <c r="F107" s="222"/>
      <c r="G107" s="223"/>
      <c r="H107" s="47" t="s">
        <v>348</v>
      </c>
      <c r="I107" s="134">
        <v>7</v>
      </c>
      <c r="J107" s="48"/>
      <c r="K107" s="49"/>
    </row>
    <row r="108" spans="1:11" ht="15.95" customHeight="1" x14ac:dyDescent="0.25">
      <c r="A108" s="30" t="s">
        <v>71</v>
      </c>
      <c r="B108" s="30" t="s">
        <v>71</v>
      </c>
      <c r="C108" s="30" t="s">
        <v>71</v>
      </c>
      <c r="D108" s="30" t="s">
        <v>71</v>
      </c>
      <c r="E108" s="30" t="s">
        <v>71</v>
      </c>
      <c r="F108" s="40"/>
      <c r="G108" s="41"/>
      <c r="H108" s="42"/>
      <c r="I108" s="42"/>
      <c r="J108" s="42"/>
      <c r="K108" s="43"/>
    </row>
    <row r="109" spans="1:11" ht="45.95" customHeight="1" thickBot="1" x14ac:dyDescent="0.3">
      <c r="A109" s="30" t="s">
        <v>45</v>
      </c>
      <c r="B109" s="30" t="s">
        <v>102</v>
      </c>
      <c r="C109" s="30" t="s">
        <v>103</v>
      </c>
      <c r="D109" s="30" t="s">
        <v>103</v>
      </c>
      <c r="E109" s="30" t="s">
        <v>17</v>
      </c>
      <c r="F109" s="216" t="s">
        <v>17</v>
      </c>
      <c r="G109" s="217"/>
      <c r="H109" s="217"/>
      <c r="I109" s="218"/>
      <c r="J109" s="218"/>
      <c r="K109" s="219"/>
    </row>
    <row r="110" spans="1:11" ht="15.95" customHeight="1" thickBot="1" x14ac:dyDescent="0.3">
      <c r="A110" s="30" t="s">
        <v>71</v>
      </c>
      <c r="B110" s="30" t="s">
        <v>71</v>
      </c>
      <c r="C110" s="30" t="s">
        <v>71</v>
      </c>
      <c r="D110" s="30" t="s">
        <v>71</v>
      </c>
      <c r="E110" s="30" t="s">
        <v>71</v>
      </c>
    </row>
    <row r="111" spans="1:11" ht="15.95" customHeight="1" thickBot="1" x14ac:dyDescent="0.3">
      <c r="A111" s="30" t="s">
        <v>71</v>
      </c>
      <c r="B111" s="30" t="s">
        <v>71</v>
      </c>
      <c r="C111" s="30" t="s">
        <v>71</v>
      </c>
      <c r="D111" s="30" t="s">
        <v>71</v>
      </c>
      <c r="E111" s="30" t="s">
        <v>71</v>
      </c>
      <c r="F111" s="207" t="s">
        <v>104</v>
      </c>
      <c r="G111" s="208"/>
      <c r="H111" s="208"/>
      <c r="I111" s="209"/>
      <c r="J111" s="211"/>
      <c r="K111" s="212"/>
    </row>
    <row r="112" spans="1:11" ht="15.95" customHeight="1" x14ac:dyDescent="0.25">
      <c r="A112" s="30" t="s">
        <v>45</v>
      </c>
      <c r="B112" s="30" t="s">
        <v>104</v>
      </c>
      <c r="C112" s="30" t="s">
        <v>49</v>
      </c>
      <c r="D112" s="30" t="s">
        <v>49</v>
      </c>
      <c r="E112" s="30" t="str">
        <f>H112</f>
        <v>01 - Nombre de mesures AEMO</v>
      </c>
      <c r="F112" s="220" t="s">
        <v>358</v>
      </c>
      <c r="G112" s="221"/>
      <c r="H112" s="33" t="s">
        <v>247</v>
      </c>
      <c r="I112" s="128">
        <v>2</v>
      </c>
      <c r="J112" s="34">
        <f>IFERROR(I112/$K$112,0)</f>
        <v>5.7142857142857141E-2</v>
      </c>
      <c r="K112" s="283">
        <f>SUM(I112:I116)</f>
        <v>35</v>
      </c>
    </row>
    <row r="113" spans="1:11" ht="15.95" customHeight="1" x14ac:dyDescent="0.25">
      <c r="A113" s="30" t="s">
        <v>45</v>
      </c>
      <c r="B113" s="30" t="s">
        <v>104</v>
      </c>
      <c r="C113" s="30" t="s">
        <v>49</v>
      </c>
      <c r="D113" s="30" t="s">
        <v>49</v>
      </c>
      <c r="E113" s="30" t="str">
        <f t="shared" ref="E113:E123" si="11">H113</f>
        <v>02 - Nombre de mesures d’AED</v>
      </c>
      <c r="F113" s="222"/>
      <c r="G113" s="223"/>
      <c r="H113" s="35" t="s">
        <v>248</v>
      </c>
      <c r="I113" s="129">
        <v>0</v>
      </c>
      <c r="J113" s="36">
        <f>IFERROR(I113/$K$112,0)</f>
        <v>0</v>
      </c>
      <c r="K113" s="285"/>
    </row>
    <row r="114" spans="1:11" ht="15.95" customHeight="1" x14ac:dyDescent="0.25">
      <c r="A114" s="30" t="s">
        <v>45</v>
      </c>
      <c r="B114" s="30" t="s">
        <v>104</v>
      </c>
      <c r="C114" s="30" t="s">
        <v>49</v>
      </c>
      <c r="D114" s="30" t="s">
        <v>49</v>
      </c>
      <c r="E114" s="30" t="str">
        <f t="shared" si="11"/>
        <v>03 - Nombre de placements judiciaires</v>
      </c>
      <c r="F114" s="222"/>
      <c r="G114" s="223"/>
      <c r="H114" s="35" t="s">
        <v>249</v>
      </c>
      <c r="I114" s="129">
        <v>0</v>
      </c>
      <c r="J114" s="36">
        <f t="shared" ref="J114:J115" si="12">IFERROR(I114/$K$112,0)</f>
        <v>0</v>
      </c>
      <c r="K114" s="285"/>
    </row>
    <row r="115" spans="1:11" ht="15.95" customHeight="1" x14ac:dyDescent="0.25">
      <c r="A115" s="30" t="s">
        <v>45</v>
      </c>
      <c r="B115" s="30" t="s">
        <v>104</v>
      </c>
      <c r="C115" s="30" t="s">
        <v>49</v>
      </c>
      <c r="D115" s="30" t="s">
        <v>49</v>
      </c>
      <c r="E115" s="30" t="str">
        <f t="shared" si="11"/>
        <v>04 - Nombre de mesures PJJ</v>
      </c>
      <c r="F115" s="222"/>
      <c r="G115" s="223"/>
      <c r="H115" s="35" t="s">
        <v>250</v>
      </c>
      <c r="I115" s="129">
        <v>0</v>
      </c>
      <c r="J115" s="36">
        <f t="shared" si="12"/>
        <v>0</v>
      </c>
      <c r="K115" s="285"/>
    </row>
    <row r="116" spans="1:11" ht="15.95" customHeight="1" x14ac:dyDescent="0.25">
      <c r="A116" s="30" t="s">
        <v>45</v>
      </c>
      <c r="B116" s="30" t="s">
        <v>104</v>
      </c>
      <c r="C116" s="30" t="s">
        <v>49</v>
      </c>
      <c r="D116" s="30" t="s">
        <v>49</v>
      </c>
      <c r="E116" s="30" t="str">
        <f t="shared" si="11"/>
        <v>05 - Nombre d’enfants sans mesure de protection</v>
      </c>
      <c r="F116" s="222"/>
      <c r="G116" s="223"/>
      <c r="H116" s="37" t="s">
        <v>251</v>
      </c>
      <c r="I116" s="130">
        <v>33</v>
      </c>
      <c r="J116" s="50">
        <f>IFERROR(I116/$K$112,0)</f>
        <v>0.94285714285714284</v>
      </c>
      <c r="K116" s="285"/>
    </row>
    <row r="117" spans="1:11" ht="15.95" customHeight="1" x14ac:dyDescent="0.25">
      <c r="A117" s="30" t="s">
        <v>45</v>
      </c>
      <c r="B117" s="30" t="s">
        <v>104</v>
      </c>
      <c r="C117" s="30" t="s">
        <v>50</v>
      </c>
      <c r="D117" s="30" t="s">
        <v>50</v>
      </c>
      <c r="E117" s="30" t="str">
        <f t="shared" si="11"/>
        <v xml:space="preserve">01 - Curatelle </v>
      </c>
      <c r="F117" s="224" t="s">
        <v>357</v>
      </c>
      <c r="G117" s="225"/>
      <c r="H117" s="44" t="s">
        <v>240</v>
      </c>
      <c r="I117" s="132">
        <v>0</v>
      </c>
      <c r="J117" s="45">
        <f>IFERROR(I117/$K$117,0)</f>
        <v>0</v>
      </c>
      <c r="K117" s="324">
        <f>SUM(I117:I123)</f>
        <v>0</v>
      </c>
    </row>
    <row r="118" spans="1:11" ht="15.95" customHeight="1" x14ac:dyDescent="0.25">
      <c r="A118" s="30" t="s">
        <v>45</v>
      </c>
      <c r="B118" s="30" t="s">
        <v>104</v>
      </c>
      <c r="C118" s="30" t="s">
        <v>50</v>
      </c>
      <c r="D118" s="30" t="s">
        <v>50</v>
      </c>
      <c r="E118" s="30" t="str">
        <f t="shared" si="11"/>
        <v>02 - Tutelle</v>
      </c>
      <c r="F118" s="222"/>
      <c r="G118" s="223"/>
      <c r="H118" s="35" t="s">
        <v>241</v>
      </c>
      <c r="I118" s="129">
        <v>0</v>
      </c>
      <c r="J118" s="36">
        <f t="shared" ref="J118:J122" si="13">IFERROR(I118/$K$117,0)</f>
        <v>0</v>
      </c>
      <c r="K118" s="285"/>
    </row>
    <row r="119" spans="1:11" ht="15.95" customHeight="1" x14ac:dyDescent="0.25">
      <c r="A119" s="30" t="s">
        <v>45</v>
      </c>
      <c r="B119" s="30" t="s">
        <v>104</v>
      </c>
      <c r="C119" s="30" t="s">
        <v>50</v>
      </c>
      <c r="D119" s="30" t="s">
        <v>50</v>
      </c>
      <c r="E119" s="30" t="str">
        <f t="shared" si="11"/>
        <v>03 - Mesure d’accompagnement judiciaire</v>
      </c>
      <c r="F119" s="222"/>
      <c r="G119" s="223"/>
      <c r="H119" s="35" t="s">
        <v>242</v>
      </c>
      <c r="I119" s="129">
        <v>0</v>
      </c>
      <c r="J119" s="36">
        <f t="shared" si="13"/>
        <v>0</v>
      </c>
      <c r="K119" s="285"/>
    </row>
    <row r="120" spans="1:11" ht="15.95" customHeight="1" x14ac:dyDescent="0.25">
      <c r="A120" s="30" t="s">
        <v>45</v>
      </c>
      <c r="B120" s="30" t="s">
        <v>104</v>
      </c>
      <c r="C120" s="30" t="s">
        <v>50</v>
      </c>
      <c r="D120" s="30" t="s">
        <v>50</v>
      </c>
      <c r="E120" s="30" t="str">
        <f t="shared" si="11"/>
        <v>04 - Mesure d’accompagnement social personnalisé</v>
      </c>
      <c r="F120" s="222"/>
      <c r="G120" s="223"/>
      <c r="H120" s="35" t="s">
        <v>243</v>
      </c>
      <c r="I120" s="129">
        <v>0</v>
      </c>
      <c r="J120" s="36">
        <f t="shared" si="13"/>
        <v>0</v>
      </c>
      <c r="K120" s="285"/>
    </row>
    <row r="121" spans="1:11" ht="15.95" customHeight="1" x14ac:dyDescent="0.25">
      <c r="A121" s="30" t="s">
        <v>45</v>
      </c>
      <c r="B121" s="30" t="s">
        <v>104</v>
      </c>
      <c r="C121" s="30" t="s">
        <v>50</v>
      </c>
      <c r="D121" s="30" t="s">
        <v>50</v>
      </c>
      <c r="E121" s="30" t="str">
        <f t="shared" si="11"/>
        <v>05 - Sauvegarde de justice</v>
      </c>
      <c r="F121" s="222"/>
      <c r="G121" s="223"/>
      <c r="H121" s="35" t="s">
        <v>244</v>
      </c>
      <c r="I121" s="129">
        <v>0</v>
      </c>
      <c r="J121" s="36">
        <f t="shared" si="13"/>
        <v>0</v>
      </c>
      <c r="K121" s="285"/>
    </row>
    <row r="122" spans="1:11" ht="15.95" customHeight="1" x14ac:dyDescent="0.25">
      <c r="A122" s="30" t="s">
        <v>45</v>
      </c>
      <c r="B122" s="30" t="s">
        <v>104</v>
      </c>
      <c r="C122" s="30" t="s">
        <v>50</v>
      </c>
      <c r="D122" s="30" t="s">
        <v>50</v>
      </c>
      <c r="E122" s="30" t="str">
        <f t="shared" si="11"/>
        <v>06 - Autre mesure de protection</v>
      </c>
      <c r="F122" s="222"/>
      <c r="G122" s="223"/>
      <c r="H122" s="35" t="s">
        <v>245</v>
      </c>
      <c r="I122" s="129">
        <v>0</v>
      </c>
      <c r="J122" s="36">
        <f t="shared" si="13"/>
        <v>0</v>
      </c>
      <c r="K122" s="285"/>
    </row>
    <row r="123" spans="1:11" ht="15.95" customHeight="1" x14ac:dyDescent="0.25">
      <c r="A123" s="30" t="s">
        <v>45</v>
      </c>
      <c r="B123" s="30" t="s">
        <v>104</v>
      </c>
      <c r="C123" s="30" t="s">
        <v>50</v>
      </c>
      <c r="D123" s="30" t="s">
        <v>50</v>
      </c>
      <c r="E123" s="30" t="str">
        <f t="shared" si="11"/>
        <v>07 - Nombre d’adultes sans mesure de protection</v>
      </c>
      <c r="F123" s="222"/>
      <c r="G123" s="223"/>
      <c r="H123" s="37" t="s">
        <v>246</v>
      </c>
      <c r="I123" s="130">
        <v>0</v>
      </c>
      <c r="J123" s="50">
        <f>IFERROR(I123/$K$117,0)</f>
        <v>0</v>
      </c>
      <c r="K123" s="285"/>
    </row>
    <row r="124" spans="1:11" ht="15.95" customHeight="1" x14ac:dyDescent="0.25">
      <c r="A124" s="30" t="s">
        <v>71</v>
      </c>
      <c r="B124" s="30" t="s">
        <v>71</v>
      </c>
      <c r="C124" s="30" t="s">
        <v>71</v>
      </c>
      <c r="D124" s="30" t="s">
        <v>71</v>
      </c>
      <c r="E124" s="30" t="s">
        <v>71</v>
      </c>
      <c r="F124" s="40"/>
      <c r="G124" s="41"/>
      <c r="H124" s="42"/>
      <c r="I124" s="42"/>
      <c r="J124" s="42"/>
      <c r="K124" s="43"/>
    </row>
    <row r="125" spans="1:11" ht="45" customHeight="1" thickBot="1" x14ac:dyDescent="0.3">
      <c r="A125" s="30" t="s">
        <v>45</v>
      </c>
      <c r="B125" s="30" t="s">
        <v>104</v>
      </c>
      <c r="C125" s="30" t="s">
        <v>104</v>
      </c>
      <c r="D125" s="30" t="s">
        <v>104</v>
      </c>
      <c r="E125" s="30" t="s">
        <v>17</v>
      </c>
      <c r="F125" s="216" t="s">
        <v>17</v>
      </c>
      <c r="G125" s="217"/>
      <c r="H125" s="217"/>
      <c r="I125" s="218"/>
      <c r="J125" s="218"/>
      <c r="K125" s="219"/>
    </row>
    <row r="126" spans="1:11" ht="15.95" customHeight="1" thickBot="1" x14ac:dyDescent="0.3">
      <c r="A126" s="30" t="s">
        <v>71</v>
      </c>
      <c r="B126" s="30" t="s">
        <v>71</v>
      </c>
      <c r="C126" s="30" t="s">
        <v>71</v>
      </c>
      <c r="D126" s="30" t="s">
        <v>71</v>
      </c>
      <c r="E126" s="30" t="s">
        <v>71</v>
      </c>
    </row>
    <row r="127" spans="1:11" ht="15.95" customHeight="1" thickBot="1" x14ac:dyDescent="0.3">
      <c r="A127" s="30" t="s">
        <v>71</v>
      </c>
      <c r="B127" s="30" t="s">
        <v>71</v>
      </c>
      <c r="C127" s="30" t="s">
        <v>71</v>
      </c>
      <c r="D127" s="30" t="s">
        <v>71</v>
      </c>
      <c r="E127" s="30" t="s">
        <v>71</v>
      </c>
      <c r="F127" s="207" t="s">
        <v>105</v>
      </c>
      <c r="G127" s="208"/>
      <c r="H127" s="208"/>
      <c r="I127" s="208"/>
      <c r="J127" s="208"/>
      <c r="K127" s="282"/>
    </row>
    <row r="128" spans="1:11" ht="15.95" customHeight="1" x14ac:dyDescent="0.25">
      <c r="A128" s="30" t="s">
        <v>45</v>
      </c>
      <c r="B128" s="30" t="s">
        <v>105</v>
      </c>
      <c r="C128" s="30" t="s">
        <v>49</v>
      </c>
      <c r="D128" s="30" t="s">
        <v>49</v>
      </c>
      <c r="E128" s="30" t="str">
        <f>H128</f>
        <v>01 - Enfants accompagnés avec une notification CDAPH en cours</v>
      </c>
      <c r="F128" s="220" t="s">
        <v>359</v>
      </c>
      <c r="G128" s="221"/>
      <c r="H128" s="33" t="s">
        <v>323</v>
      </c>
      <c r="I128" s="139">
        <v>35</v>
      </c>
      <c r="J128" s="34">
        <f>IFERROR(I128/$K$128,0)</f>
        <v>1</v>
      </c>
      <c r="K128" s="283">
        <f>SUM(I128:I129)</f>
        <v>35</v>
      </c>
    </row>
    <row r="129" spans="1:11" ht="15.95" customHeight="1" x14ac:dyDescent="0.25">
      <c r="A129" s="30" t="s">
        <v>45</v>
      </c>
      <c r="B129" s="30" t="s">
        <v>105</v>
      </c>
      <c r="C129" s="30" t="s">
        <v>49</v>
      </c>
      <c r="D129" s="30" t="s">
        <v>49</v>
      </c>
      <c r="E129" s="30" t="str">
        <f t="shared" ref="E129:E131" si="14">H129</f>
        <v>02 - Enfants accompagnés sans dossier MDPH ouvert</v>
      </c>
      <c r="F129" s="275"/>
      <c r="G129" s="276"/>
      <c r="H129" s="51" t="s">
        <v>324</v>
      </c>
      <c r="I129" s="157">
        <v>0</v>
      </c>
      <c r="J129" s="38">
        <f>IFERROR(I129/$K$128,0)</f>
        <v>0</v>
      </c>
      <c r="K129" s="284"/>
    </row>
    <row r="130" spans="1:11" ht="15.95" customHeight="1" x14ac:dyDescent="0.25">
      <c r="A130" s="30" t="s">
        <v>45</v>
      </c>
      <c r="B130" s="30" t="s">
        <v>105</v>
      </c>
      <c r="C130" s="30" t="s">
        <v>50</v>
      </c>
      <c r="D130" s="30" t="s">
        <v>50</v>
      </c>
      <c r="E130" s="30" t="str">
        <f t="shared" si="14"/>
        <v>01 - Adultes accompagnés avec une notification CDAPH en cours</v>
      </c>
      <c r="F130" s="222" t="s">
        <v>360</v>
      </c>
      <c r="G130" s="223"/>
      <c r="H130" s="47" t="s">
        <v>325</v>
      </c>
      <c r="I130" s="158">
        <v>0</v>
      </c>
      <c r="J130" s="48">
        <f>IFERROR(I130/$K$130,0)</f>
        <v>0</v>
      </c>
      <c r="K130" s="285">
        <f>SUM(I130:I131)</f>
        <v>0</v>
      </c>
    </row>
    <row r="131" spans="1:11" ht="15.95" customHeight="1" x14ac:dyDescent="0.25">
      <c r="A131" s="30" t="s">
        <v>45</v>
      </c>
      <c r="B131" s="30" t="s">
        <v>105</v>
      </c>
      <c r="C131" s="30" t="s">
        <v>50</v>
      </c>
      <c r="D131" s="30" t="s">
        <v>50</v>
      </c>
      <c r="E131" s="30" t="str">
        <f t="shared" si="14"/>
        <v>02 - Adultes accompagnés sans dossier MDPH ouvert</v>
      </c>
      <c r="F131" s="275"/>
      <c r="G131" s="276"/>
      <c r="H131" s="37" t="s">
        <v>326</v>
      </c>
      <c r="I131" s="159">
        <v>0</v>
      </c>
      <c r="J131" s="50">
        <f>IFERROR(I131/$K$130,0)</f>
        <v>0</v>
      </c>
      <c r="K131" s="285"/>
    </row>
    <row r="132" spans="1:11" ht="15.95" customHeight="1" x14ac:dyDescent="0.25">
      <c r="A132" s="30" t="s">
        <v>71</v>
      </c>
      <c r="B132" s="30" t="s">
        <v>71</v>
      </c>
      <c r="C132" s="30" t="s">
        <v>71</v>
      </c>
      <c r="D132" s="30" t="s">
        <v>71</v>
      </c>
      <c r="E132" s="30" t="s">
        <v>71</v>
      </c>
      <c r="F132" s="40"/>
      <c r="G132" s="41"/>
      <c r="H132" s="42"/>
      <c r="I132" s="42"/>
      <c r="J132" s="42"/>
      <c r="K132" s="43"/>
    </row>
    <row r="133" spans="1:11" ht="45" customHeight="1" thickBot="1" x14ac:dyDescent="0.3">
      <c r="A133" s="30" t="s">
        <v>45</v>
      </c>
      <c r="B133" s="30" t="s">
        <v>105</v>
      </c>
      <c r="C133" s="30" t="s">
        <v>105</v>
      </c>
      <c r="D133" s="30" t="s">
        <v>105</v>
      </c>
      <c r="E133" s="30" t="s">
        <v>17</v>
      </c>
      <c r="F133" s="216" t="s">
        <v>17</v>
      </c>
      <c r="G133" s="217"/>
      <c r="H133" s="217"/>
      <c r="I133" s="218"/>
      <c r="J133" s="218"/>
      <c r="K133" s="219"/>
    </row>
    <row r="134" spans="1:11" ht="15.95" customHeight="1" thickBot="1" x14ac:dyDescent="0.3">
      <c r="A134" s="30" t="s">
        <v>71</v>
      </c>
      <c r="B134" s="30" t="s">
        <v>71</v>
      </c>
      <c r="C134" s="30" t="s">
        <v>71</v>
      </c>
      <c r="D134" s="30" t="s">
        <v>71</v>
      </c>
      <c r="E134" s="30" t="s">
        <v>71</v>
      </c>
    </row>
    <row r="135" spans="1:11" ht="30" customHeight="1" thickBot="1" x14ac:dyDescent="0.3">
      <c r="A135" s="30" t="s">
        <v>71</v>
      </c>
      <c r="B135" s="30" t="s">
        <v>71</v>
      </c>
      <c r="C135" s="30" t="s">
        <v>71</v>
      </c>
      <c r="D135" s="30" t="s">
        <v>71</v>
      </c>
      <c r="E135" s="30" t="s">
        <v>71</v>
      </c>
      <c r="F135" s="207" t="s">
        <v>106</v>
      </c>
      <c r="G135" s="208"/>
      <c r="H135" s="208"/>
      <c r="I135" s="213" t="s">
        <v>158</v>
      </c>
      <c r="J135" s="214"/>
      <c r="K135" s="215"/>
    </row>
    <row r="136" spans="1:11" ht="15.95" customHeight="1" x14ac:dyDescent="0.25">
      <c r="A136" s="30" t="s">
        <v>45</v>
      </c>
      <c r="B136" s="30" t="s">
        <v>107</v>
      </c>
      <c r="C136" s="30" t="s">
        <v>109</v>
      </c>
      <c r="E136" s="30" t="str">
        <f>H136</f>
        <v xml:space="preserve">01 - Lieu d’accueil du jeune enfant </v>
      </c>
      <c r="F136" s="220" t="s">
        <v>108</v>
      </c>
      <c r="G136" s="221"/>
      <c r="H136" s="33" t="s">
        <v>222</v>
      </c>
      <c r="I136" s="128">
        <v>0</v>
      </c>
      <c r="J136" s="34">
        <f>IFERROR(I136/$K$136,0)</f>
        <v>0</v>
      </c>
      <c r="K136" s="283">
        <f>SUM(I136:I154)</f>
        <v>7</v>
      </c>
    </row>
    <row r="137" spans="1:11" ht="15.95" customHeight="1" x14ac:dyDescent="0.25">
      <c r="A137" s="30" t="s">
        <v>45</v>
      </c>
      <c r="B137" s="30" t="s">
        <v>107</v>
      </c>
      <c r="C137" s="30" t="s">
        <v>109</v>
      </c>
      <c r="E137" s="30" t="str">
        <f t="shared" ref="E137:E153" si="15">H137</f>
        <v>02 - Etablissements sanitaires (CMP, Hôpital de jour, Hôpital…)</v>
      </c>
      <c r="F137" s="222"/>
      <c r="G137" s="223"/>
      <c r="H137" s="35" t="s">
        <v>223</v>
      </c>
      <c r="I137" s="129">
        <v>0</v>
      </c>
      <c r="J137" s="36">
        <f>IFERROR(I137/$K$136,0)</f>
        <v>0</v>
      </c>
      <c r="K137" s="285"/>
    </row>
    <row r="138" spans="1:11" ht="15.95" customHeight="1" x14ac:dyDescent="0.25">
      <c r="A138" s="30" t="s">
        <v>45</v>
      </c>
      <c r="B138" s="30" t="s">
        <v>107</v>
      </c>
      <c r="C138" s="30" t="s">
        <v>109</v>
      </c>
      <c r="E138" s="30" t="str">
        <f t="shared" si="15"/>
        <v>03 - CMPP - CAMSP</v>
      </c>
      <c r="F138" s="222"/>
      <c r="G138" s="223"/>
      <c r="H138" s="35" t="s">
        <v>224</v>
      </c>
      <c r="I138" s="129">
        <v>0</v>
      </c>
      <c r="J138" s="36">
        <f t="shared" ref="J138:J152" si="16">IFERROR(I138/$K$136,0)</f>
        <v>0</v>
      </c>
      <c r="K138" s="285"/>
    </row>
    <row r="139" spans="1:11" ht="15.95" customHeight="1" x14ac:dyDescent="0.25">
      <c r="A139" s="30" t="s">
        <v>45</v>
      </c>
      <c r="B139" s="30" t="s">
        <v>107</v>
      </c>
      <c r="C139" s="30" t="s">
        <v>109</v>
      </c>
      <c r="E139" s="30" t="str">
        <f t="shared" si="15"/>
        <v>04 - SESSAD</v>
      </c>
      <c r="F139" s="222"/>
      <c r="G139" s="223"/>
      <c r="H139" s="35" t="s">
        <v>225</v>
      </c>
      <c r="I139" s="129">
        <v>3</v>
      </c>
      <c r="J139" s="36">
        <f t="shared" si="16"/>
        <v>0.42857142857142855</v>
      </c>
      <c r="K139" s="285"/>
    </row>
    <row r="140" spans="1:11" ht="15.95" customHeight="1" x14ac:dyDescent="0.25">
      <c r="A140" s="30" t="s">
        <v>45</v>
      </c>
      <c r="B140" s="30" t="s">
        <v>107</v>
      </c>
      <c r="C140" s="30" t="s">
        <v>109</v>
      </c>
      <c r="E140" s="30" t="str">
        <f t="shared" si="15"/>
        <v xml:space="preserve">05 - IME </v>
      </c>
      <c r="F140" s="222"/>
      <c r="G140" s="223"/>
      <c r="H140" s="35" t="s">
        <v>226</v>
      </c>
      <c r="I140" s="129">
        <v>0</v>
      </c>
      <c r="J140" s="36">
        <f t="shared" si="16"/>
        <v>0</v>
      </c>
      <c r="K140" s="285"/>
    </row>
    <row r="141" spans="1:11" ht="15.95" customHeight="1" x14ac:dyDescent="0.25">
      <c r="A141" s="30" t="s">
        <v>45</v>
      </c>
      <c r="B141" s="30" t="s">
        <v>107</v>
      </c>
      <c r="C141" s="30" t="s">
        <v>109</v>
      </c>
      <c r="E141" s="30" t="str">
        <f t="shared" si="15"/>
        <v>06 - ITEP</v>
      </c>
      <c r="F141" s="222"/>
      <c r="G141" s="223"/>
      <c r="H141" s="35" t="s">
        <v>227</v>
      </c>
      <c r="I141" s="129">
        <v>0</v>
      </c>
      <c r="J141" s="36">
        <f t="shared" si="16"/>
        <v>0</v>
      </c>
      <c r="K141" s="285"/>
    </row>
    <row r="142" spans="1:11" ht="15.95" customHeight="1" x14ac:dyDescent="0.25">
      <c r="A142" s="30" t="s">
        <v>45</v>
      </c>
      <c r="B142" s="30" t="s">
        <v>107</v>
      </c>
      <c r="C142" s="30" t="s">
        <v>109</v>
      </c>
      <c r="E142" s="30" t="str">
        <f t="shared" si="15"/>
        <v>07 - ESAT</v>
      </c>
      <c r="F142" s="222"/>
      <c r="G142" s="223"/>
      <c r="H142" s="35" t="s">
        <v>228</v>
      </c>
      <c r="I142" s="129">
        <v>0</v>
      </c>
      <c r="J142" s="36">
        <f t="shared" si="16"/>
        <v>0</v>
      </c>
      <c r="K142" s="285"/>
    </row>
    <row r="143" spans="1:11" ht="15.95" customHeight="1" x14ac:dyDescent="0.25">
      <c r="A143" s="30" t="s">
        <v>45</v>
      </c>
      <c r="B143" s="30" t="s">
        <v>107</v>
      </c>
      <c r="C143" s="30" t="s">
        <v>109</v>
      </c>
      <c r="E143" s="30" t="str">
        <f t="shared" si="15"/>
        <v>08 - Lieu d’hébergement adultes en situation de handicap (FAM, Foyer de vie, MAS)</v>
      </c>
      <c r="F143" s="222"/>
      <c r="G143" s="223"/>
      <c r="H143" s="35" t="s">
        <v>229</v>
      </c>
      <c r="I143" s="129">
        <v>0</v>
      </c>
      <c r="J143" s="36">
        <f t="shared" si="16"/>
        <v>0</v>
      </c>
      <c r="K143" s="285"/>
    </row>
    <row r="144" spans="1:11" ht="15.95" customHeight="1" x14ac:dyDescent="0.25">
      <c r="A144" s="30" t="s">
        <v>45</v>
      </c>
      <c r="B144" s="30" t="s">
        <v>107</v>
      </c>
      <c r="C144" s="30" t="s">
        <v>109</v>
      </c>
      <c r="E144" s="30" t="str">
        <f t="shared" si="15"/>
        <v xml:space="preserve">09 - Services sociaux </v>
      </c>
      <c r="F144" s="222"/>
      <c r="G144" s="223"/>
      <c r="H144" s="35" t="s">
        <v>230</v>
      </c>
      <c r="I144" s="129">
        <v>0</v>
      </c>
      <c r="J144" s="36">
        <f t="shared" si="16"/>
        <v>0</v>
      </c>
      <c r="K144" s="285"/>
    </row>
    <row r="145" spans="1:11" ht="15.95" customHeight="1" x14ac:dyDescent="0.25">
      <c r="A145" s="30" t="s">
        <v>45</v>
      </c>
      <c r="B145" s="30" t="s">
        <v>107</v>
      </c>
      <c r="C145" s="30" t="s">
        <v>109</v>
      </c>
      <c r="E145" s="30" t="str">
        <f t="shared" si="15"/>
        <v xml:space="preserve">10 - Maison des adolescents  </v>
      </c>
      <c r="F145" s="222"/>
      <c r="G145" s="223"/>
      <c r="H145" s="35" t="s">
        <v>231</v>
      </c>
      <c r="I145" s="129">
        <v>0</v>
      </c>
      <c r="J145" s="36">
        <f t="shared" si="16"/>
        <v>0</v>
      </c>
      <c r="K145" s="285"/>
    </row>
    <row r="146" spans="1:11" ht="15.95" customHeight="1" x14ac:dyDescent="0.25">
      <c r="A146" s="30" t="s">
        <v>45</v>
      </c>
      <c r="B146" s="30" t="s">
        <v>107</v>
      </c>
      <c r="C146" s="30" t="s">
        <v>109</v>
      </c>
      <c r="E146" s="30" t="str">
        <f t="shared" si="15"/>
        <v>11 - Mission locale</v>
      </c>
      <c r="F146" s="222"/>
      <c r="G146" s="223"/>
      <c r="H146" s="35" t="s">
        <v>232</v>
      </c>
      <c r="I146" s="129">
        <v>0</v>
      </c>
      <c r="J146" s="36">
        <f t="shared" si="16"/>
        <v>0</v>
      </c>
      <c r="K146" s="285"/>
    </row>
    <row r="147" spans="1:11" ht="15.95" customHeight="1" x14ac:dyDescent="0.25">
      <c r="A147" s="30" t="s">
        <v>45</v>
      </c>
      <c r="B147" s="30" t="s">
        <v>107</v>
      </c>
      <c r="C147" s="30" t="s">
        <v>109</v>
      </c>
      <c r="E147" s="30" t="str">
        <f t="shared" si="15"/>
        <v>12 - SAVS - SAMSAH</v>
      </c>
      <c r="F147" s="222"/>
      <c r="G147" s="223"/>
      <c r="H147" s="35" t="s">
        <v>233</v>
      </c>
      <c r="I147" s="129">
        <v>0</v>
      </c>
      <c r="J147" s="36">
        <f t="shared" si="16"/>
        <v>0</v>
      </c>
      <c r="K147" s="285"/>
    </row>
    <row r="148" spans="1:11" ht="15.95" customHeight="1" x14ac:dyDescent="0.25">
      <c r="A148" s="30" t="s">
        <v>45</v>
      </c>
      <c r="B148" s="30" t="s">
        <v>107</v>
      </c>
      <c r="C148" s="30" t="s">
        <v>109</v>
      </c>
      <c r="E148" s="30" t="str">
        <f t="shared" si="15"/>
        <v>13 - Mesures de protection de l’enfant (AEMO, AED, Placement)</v>
      </c>
      <c r="F148" s="222"/>
      <c r="G148" s="223"/>
      <c r="H148" s="35" t="s">
        <v>234</v>
      </c>
      <c r="I148" s="129">
        <v>0</v>
      </c>
      <c r="J148" s="36">
        <f>IFERROR(I148/$K$136,0)</f>
        <v>0</v>
      </c>
      <c r="K148" s="285"/>
    </row>
    <row r="149" spans="1:11" ht="15.95" customHeight="1" x14ac:dyDescent="0.25">
      <c r="A149" s="30" t="s">
        <v>45</v>
      </c>
      <c r="B149" s="30" t="s">
        <v>107</v>
      </c>
      <c r="C149" s="30" t="s">
        <v>109</v>
      </c>
      <c r="E149" s="30" t="str">
        <f t="shared" si="15"/>
        <v>14 - Suivi libéral</v>
      </c>
      <c r="F149" s="222"/>
      <c r="G149" s="223"/>
      <c r="H149" s="35" t="s">
        <v>235</v>
      </c>
      <c r="I149" s="129">
        <v>3</v>
      </c>
      <c r="J149" s="36">
        <f t="shared" si="16"/>
        <v>0.42857142857142855</v>
      </c>
      <c r="K149" s="285"/>
    </row>
    <row r="150" spans="1:11" ht="15.95" customHeight="1" x14ac:dyDescent="0.25">
      <c r="A150" s="30" t="s">
        <v>45</v>
      </c>
      <c r="B150" s="30" t="s">
        <v>107</v>
      </c>
      <c r="C150" s="30" t="s">
        <v>109</v>
      </c>
      <c r="E150" s="30" t="str">
        <f t="shared" si="15"/>
        <v xml:space="preserve">15 - Scolarité ordinaire sans accompagnement </v>
      </c>
      <c r="F150" s="222"/>
      <c r="G150" s="223"/>
      <c r="H150" s="35" t="s">
        <v>236</v>
      </c>
      <c r="I150" s="129">
        <v>0</v>
      </c>
      <c r="J150" s="36">
        <f t="shared" si="16"/>
        <v>0</v>
      </c>
      <c r="K150" s="285"/>
    </row>
    <row r="151" spans="1:11" ht="15.95" customHeight="1" x14ac:dyDescent="0.25">
      <c r="A151" s="30" t="s">
        <v>45</v>
      </c>
      <c r="B151" s="30" t="s">
        <v>107</v>
      </c>
      <c r="C151" s="30" t="s">
        <v>109</v>
      </c>
      <c r="E151" s="30" t="str">
        <f t="shared" si="15"/>
        <v>16 - Inclusion professionnelle en milieu ordinaire sans accompagnement</v>
      </c>
      <c r="F151" s="222"/>
      <c r="G151" s="223"/>
      <c r="H151" s="35" t="s">
        <v>237</v>
      </c>
      <c r="I151" s="129">
        <v>0</v>
      </c>
      <c r="J151" s="36">
        <f t="shared" si="16"/>
        <v>0</v>
      </c>
      <c r="K151" s="285"/>
    </row>
    <row r="152" spans="1:11" ht="15.95" customHeight="1" x14ac:dyDescent="0.25">
      <c r="A152" s="30" t="s">
        <v>45</v>
      </c>
      <c r="B152" s="30" t="s">
        <v>107</v>
      </c>
      <c r="C152" s="30" t="s">
        <v>109</v>
      </c>
      <c r="E152" s="30" t="str">
        <f t="shared" si="15"/>
        <v>17 - Sortie vers une destination inconnue</v>
      </c>
      <c r="F152" s="222"/>
      <c r="G152" s="223"/>
      <c r="H152" s="35" t="s">
        <v>238</v>
      </c>
      <c r="I152" s="129">
        <v>0</v>
      </c>
      <c r="J152" s="36">
        <f t="shared" si="16"/>
        <v>0</v>
      </c>
      <c r="K152" s="285"/>
    </row>
    <row r="153" spans="1:11" ht="15.95" customHeight="1" x14ac:dyDescent="0.25">
      <c r="A153" s="30" t="s">
        <v>45</v>
      </c>
      <c r="B153" s="30" t="s">
        <v>107</v>
      </c>
      <c r="C153" s="30" t="s">
        <v>109</v>
      </c>
      <c r="E153" s="30" t="str">
        <f t="shared" si="15"/>
        <v>18 - Rupture d’accompagnement</v>
      </c>
      <c r="F153" s="222"/>
      <c r="G153" s="223"/>
      <c r="H153" s="35" t="s">
        <v>239</v>
      </c>
      <c r="I153" s="129">
        <v>0</v>
      </c>
      <c r="J153" s="36">
        <f>IFERROR(I153/$K$136,0)</f>
        <v>0</v>
      </c>
      <c r="K153" s="285"/>
    </row>
    <row r="154" spans="1:11" ht="15.95" customHeight="1" x14ac:dyDescent="0.25">
      <c r="A154" s="30" t="s">
        <v>45</v>
      </c>
      <c r="B154" s="30" t="s">
        <v>107</v>
      </c>
      <c r="C154" s="30" t="s">
        <v>109</v>
      </c>
      <c r="E154" s="53" t="str">
        <f>"19 - Autres Préciser : " &amp; "|" &amp; H154</f>
        <v xml:space="preserve">19 - Autres Préciser : |19 - Autres / Précisez : déménagement pour ESMS pays frontalier </v>
      </c>
      <c r="F154" s="222"/>
      <c r="G154" s="223"/>
      <c r="H154" s="107" t="s">
        <v>378</v>
      </c>
      <c r="I154" s="131">
        <v>1</v>
      </c>
      <c r="J154" s="38">
        <f>IFERROR(I154/$K$136,0)</f>
        <v>0.14285714285714285</v>
      </c>
      <c r="K154" s="284"/>
    </row>
    <row r="155" spans="1:11" ht="15.95" customHeight="1" x14ac:dyDescent="0.25">
      <c r="A155" s="30" t="s">
        <v>71</v>
      </c>
      <c r="B155" s="30" t="s">
        <v>71</v>
      </c>
      <c r="C155" s="30" t="s">
        <v>71</v>
      </c>
      <c r="D155" s="30" t="s">
        <v>71</v>
      </c>
      <c r="E155" s="30" t="s">
        <v>71</v>
      </c>
      <c r="F155" s="40"/>
      <c r="G155" s="41"/>
      <c r="H155" s="42"/>
      <c r="I155" s="42"/>
      <c r="J155" s="42"/>
      <c r="K155" s="43"/>
    </row>
    <row r="156" spans="1:11" ht="48.95" customHeight="1" thickBot="1" x14ac:dyDescent="0.3">
      <c r="A156" s="30" t="s">
        <v>45</v>
      </c>
      <c r="B156" s="30" t="s">
        <v>107</v>
      </c>
      <c r="C156" s="30" t="s">
        <v>109</v>
      </c>
      <c r="D156" s="30" t="s">
        <v>109</v>
      </c>
      <c r="E156" s="30" t="s">
        <v>17</v>
      </c>
      <c r="F156" s="216" t="s">
        <v>17</v>
      </c>
      <c r="G156" s="217"/>
      <c r="H156" s="217"/>
      <c r="I156" s="218"/>
      <c r="J156" s="218"/>
      <c r="K156" s="219"/>
    </row>
    <row r="157" spans="1:11" ht="15.95" customHeight="1" thickBot="1" x14ac:dyDescent="0.3">
      <c r="A157" s="30" t="s">
        <v>71</v>
      </c>
      <c r="B157" s="30" t="s">
        <v>71</v>
      </c>
      <c r="C157" s="30" t="s">
        <v>71</v>
      </c>
      <c r="D157" s="30" t="s">
        <v>71</v>
      </c>
      <c r="E157" s="30" t="s">
        <v>71</v>
      </c>
    </row>
    <row r="158" spans="1:11" ht="15.95" customHeight="1" thickBot="1" x14ac:dyDescent="0.3">
      <c r="A158" s="30" t="s">
        <v>71</v>
      </c>
      <c r="B158" s="30" t="s">
        <v>71</v>
      </c>
      <c r="C158" s="30" t="s">
        <v>71</v>
      </c>
      <c r="D158" s="30" t="s">
        <v>71</v>
      </c>
      <c r="E158" s="30" t="s">
        <v>71</v>
      </c>
      <c r="F158" s="207" t="s">
        <v>110</v>
      </c>
      <c r="G158" s="208"/>
      <c r="H158" s="208"/>
      <c r="I158" s="208"/>
      <c r="J158" s="208"/>
      <c r="K158" s="282"/>
    </row>
    <row r="159" spans="1:11" ht="30.95" customHeight="1" x14ac:dyDescent="0.25">
      <c r="A159" s="30" t="s">
        <v>45</v>
      </c>
      <c r="B159" s="30" t="s">
        <v>110</v>
      </c>
      <c r="C159" s="30" t="s">
        <v>112</v>
      </c>
      <c r="E159" s="30" t="str">
        <f>H159</f>
        <v>01 - Scolarisation individuelle (en maternelle, primaire, collège, lycée, SEGPA, CNED)</v>
      </c>
      <c r="F159" s="220" t="s">
        <v>111</v>
      </c>
      <c r="G159" s="221"/>
      <c r="H159" s="33" t="s">
        <v>215</v>
      </c>
      <c r="I159" s="128">
        <v>2</v>
      </c>
      <c r="J159" s="34">
        <f>IFERROR(I159/$K$159,0)</f>
        <v>0.2857142857142857</v>
      </c>
      <c r="K159" s="236">
        <f>SUM(I159:I166)</f>
        <v>7</v>
      </c>
    </row>
    <row r="160" spans="1:11" ht="29.45" customHeight="1" x14ac:dyDescent="0.25">
      <c r="A160" s="30" t="s">
        <v>45</v>
      </c>
      <c r="B160" s="30" t="s">
        <v>110</v>
      </c>
      <c r="C160" s="30" t="s">
        <v>112</v>
      </c>
      <c r="E160" s="30" t="str">
        <f t="shared" ref="E160:E165" si="17">H160</f>
        <v>02 - Scolarisation au titre d’un dispositif ULIS (maternelle, primaire, collège ou lycée)</v>
      </c>
      <c r="F160" s="222"/>
      <c r="G160" s="223"/>
      <c r="H160" s="35" t="s">
        <v>216</v>
      </c>
      <c r="I160" s="129">
        <v>4</v>
      </c>
      <c r="J160" s="36">
        <f t="shared" ref="J160:J165" si="18">IFERROR(I160/$K$159,0)</f>
        <v>0.5714285714285714</v>
      </c>
      <c r="K160" s="227"/>
    </row>
    <row r="161" spans="1:11" ht="15.95" customHeight="1" x14ac:dyDescent="0.25">
      <c r="A161" s="30" t="s">
        <v>45</v>
      </c>
      <c r="B161" s="30" t="s">
        <v>110</v>
      </c>
      <c r="C161" s="30" t="s">
        <v>112</v>
      </c>
      <c r="E161" s="30" t="str">
        <f t="shared" si="17"/>
        <v xml:space="preserve">03 - Scolarisation au sein d’une unité d’enseignement interne à un ESMS </v>
      </c>
      <c r="F161" s="222"/>
      <c r="G161" s="223"/>
      <c r="H161" s="35" t="s">
        <v>217</v>
      </c>
      <c r="I161" s="129">
        <v>0</v>
      </c>
      <c r="J161" s="36">
        <f t="shared" si="18"/>
        <v>0</v>
      </c>
      <c r="K161" s="227"/>
    </row>
    <row r="162" spans="1:11" ht="15.95" customHeight="1" x14ac:dyDescent="0.25">
      <c r="A162" s="30" t="s">
        <v>45</v>
      </c>
      <c r="B162" s="30" t="s">
        <v>110</v>
      </c>
      <c r="C162" s="30" t="s">
        <v>112</v>
      </c>
      <c r="E162" s="30" t="str">
        <f t="shared" si="17"/>
        <v>04 - Scolarisation au sein d’une unité d’enseignement externalisée</v>
      </c>
      <c r="F162" s="222"/>
      <c r="G162" s="223"/>
      <c r="H162" s="35" t="s">
        <v>218</v>
      </c>
      <c r="I162" s="129">
        <v>0</v>
      </c>
      <c r="J162" s="36">
        <f t="shared" si="18"/>
        <v>0</v>
      </c>
      <c r="K162" s="227"/>
    </row>
    <row r="163" spans="1:11" ht="15.95" customHeight="1" x14ac:dyDescent="0.25">
      <c r="A163" s="30" t="s">
        <v>45</v>
      </c>
      <c r="B163" s="30" t="s">
        <v>110</v>
      </c>
      <c r="C163" s="30" t="s">
        <v>112</v>
      </c>
      <c r="E163" s="30" t="str">
        <f t="shared" si="17"/>
        <v>05 - Formation pré / professionnelle (MFR, CFA…)</v>
      </c>
      <c r="F163" s="222"/>
      <c r="G163" s="223"/>
      <c r="H163" s="35" t="s">
        <v>219</v>
      </c>
      <c r="I163" s="129">
        <v>0</v>
      </c>
      <c r="J163" s="36">
        <f t="shared" si="18"/>
        <v>0</v>
      </c>
      <c r="K163" s="227"/>
    </row>
    <row r="164" spans="1:11" ht="15.95" customHeight="1" x14ac:dyDescent="0.25">
      <c r="A164" s="30" t="s">
        <v>45</v>
      </c>
      <c r="B164" s="30" t="s">
        <v>110</v>
      </c>
      <c r="C164" s="30" t="s">
        <v>112</v>
      </c>
      <c r="E164" s="30" t="str">
        <f t="shared" si="17"/>
        <v>06 - Etudes supérieures </v>
      </c>
      <c r="F164" s="222"/>
      <c r="G164" s="223"/>
      <c r="H164" s="35" t="s">
        <v>220</v>
      </c>
      <c r="I164" s="129">
        <v>0</v>
      </c>
      <c r="J164" s="36">
        <f t="shared" si="18"/>
        <v>0</v>
      </c>
      <c r="K164" s="227"/>
    </row>
    <row r="165" spans="1:11" ht="15.95" customHeight="1" x14ac:dyDescent="0.25">
      <c r="A165" s="30" t="s">
        <v>45</v>
      </c>
      <c r="B165" s="30" t="s">
        <v>110</v>
      </c>
      <c r="C165" s="30" t="s">
        <v>112</v>
      </c>
      <c r="E165" s="30" t="str">
        <f t="shared" si="17"/>
        <v>07 - Aucune scolarisation</v>
      </c>
      <c r="F165" s="222"/>
      <c r="G165" s="223"/>
      <c r="H165" s="35" t="s">
        <v>221</v>
      </c>
      <c r="I165" s="129"/>
      <c r="J165" s="36">
        <f t="shared" si="18"/>
        <v>0</v>
      </c>
      <c r="K165" s="227"/>
    </row>
    <row r="166" spans="1:11" ht="15.95" customHeight="1" x14ac:dyDescent="0.25">
      <c r="A166" s="30" t="s">
        <v>45</v>
      </c>
      <c r="B166" s="30" t="s">
        <v>110</v>
      </c>
      <c r="C166" s="30" t="s">
        <v>112</v>
      </c>
      <c r="E166" s="53" t="str">
        <f>"Autres Préciser : " &amp; "|" &amp; H166</f>
        <v xml:space="preserve">Autres Préciser : |19 - Autres / Précisez : déménagement pour ESMS pays frontalier </v>
      </c>
      <c r="F166" s="222"/>
      <c r="G166" s="223"/>
      <c r="H166" s="107" t="s">
        <v>378</v>
      </c>
      <c r="I166" s="131">
        <v>1</v>
      </c>
      <c r="J166" s="38">
        <f>IFERROR(I166/$K$159,0)</f>
        <v>0.14285714285714285</v>
      </c>
      <c r="K166" s="228"/>
    </row>
    <row r="167" spans="1:11" ht="15.95" customHeight="1" x14ac:dyDescent="0.25">
      <c r="A167" s="30" t="s">
        <v>71</v>
      </c>
      <c r="B167" s="30" t="s">
        <v>71</v>
      </c>
      <c r="C167" s="30" t="s">
        <v>71</v>
      </c>
      <c r="D167" s="30" t="s">
        <v>71</v>
      </c>
      <c r="E167" s="30" t="s">
        <v>71</v>
      </c>
      <c r="F167" s="40"/>
      <c r="G167" s="41"/>
      <c r="H167" s="42"/>
      <c r="I167" s="42"/>
      <c r="J167" s="42"/>
      <c r="K167" s="43"/>
    </row>
    <row r="168" spans="1:11" ht="51" customHeight="1" thickBot="1" x14ac:dyDescent="0.3">
      <c r="A168" s="30" t="s">
        <v>45</v>
      </c>
      <c r="B168" s="30" t="s">
        <v>110</v>
      </c>
      <c r="C168" s="30" t="s">
        <v>112</v>
      </c>
      <c r="D168" s="30" t="s">
        <v>112</v>
      </c>
      <c r="E168" s="30" t="s">
        <v>17</v>
      </c>
      <c r="F168" s="216" t="s">
        <v>17</v>
      </c>
      <c r="G168" s="217"/>
      <c r="H168" s="217"/>
      <c r="I168" s="218"/>
      <c r="J168" s="218"/>
      <c r="K168" s="219"/>
    </row>
    <row r="169" spans="1:11" ht="15.95" customHeight="1" x14ac:dyDescent="0.25">
      <c r="A169" s="30" t="s">
        <v>71</v>
      </c>
      <c r="B169" s="30" t="s">
        <v>71</v>
      </c>
      <c r="C169" s="30" t="s">
        <v>71</v>
      </c>
      <c r="D169" s="30" t="s">
        <v>71</v>
      </c>
      <c r="E169" s="30" t="s">
        <v>71</v>
      </c>
      <c r="F169" s="16"/>
      <c r="G169" s="16"/>
      <c r="H169" s="52"/>
      <c r="I169" s="52"/>
      <c r="J169" s="52"/>
      <c r="K169" s="52"/>
    </row>
    <row r="170" spans="1:11" ht="15.95" customHeight="1" thickBot="1" x14ac:dyDescent="0.3">
      <c r="A170" s="30" t="s">
        <v>71</v>
      </c>
      <c r="B170" s="30" t="s">
        <v>71</v>
      </c>
      <c r="C170" s="30" t="s">
        <v>71</v>
      </c>
      <c r="D170" s="30" t="s">
        <v>71</v>
      </c>
      <c r="E170" s="30" t="s">
        <v>71</v>
      </c>
    </row>
    <row r="171" spans="1:11" s="25" customFormat="1" ht="15.95" customHeight="1" thickBot="1" x14ac:dyDescent="0.3">
      <c r="A171" s="53" t="s">
        <v>71</v>
      </c>
      <c r="B171" s="53" t="s">
        <v>71</v>
      </c>
      <c r="C171" s="53" t="s">
        <v>71</v>
      </c>
      <c r="D171" s="53" t="s">
        <v>71</v>
      </c>
      <c r="E171" s="53" t="s">
        <v>71</v>
      </c>
      <c r="F171" s="290" t="s">
        <v>51</v>
      </c>
      <c r="G171" s="291"/>
      <c r="H171" s="291"/>
      <c r="I171" s="291"/>
      <c r="J171" s="291"/>
      <c r="K171" s="292"/>
    </row>
    <row r="172" spans="1:11" ht="15.95" customHeight="1" thickBot="1" x14ac:dyDescent="0.3">
      <c r="A172" s="53" t="s">
        <v>71</v>
      </c>
      <c r="B172" s="53" t="s">
        <v>71</v>
      </c>
      <c r="C172" s="53" t="s">
        <v>71</v>
      </c>
      <c r="D172" s="53" t="s">
        <v>71</v>
      </c>
      <c r="E172" s="53" t="s">
        <v>71</v>
      </c>
      <c r="F172" s="25"/>
      <c r="G172" s="25"/>
      <c r="H172" s="25"/>
      <c r="I172" s="25"/>
    </row>
    <row r="173" spans="1:11" ht="15.95" customHeight="1" thickBot="1" x14ac:dyDescent="0.3">
      <c r="A173" s="53" t="s">
        <v>71</v>
      </c>
      <c r="B173" s="53" t="s">
        <v>71</v>
      </c>
      <c r="C173" s="53" t="s">
        <v>71</v>
      </c>
      <c r="D173" s="53" t="s">
        <v>71</v>
      </c>
      <c r="E173" s="53" t="s">
        <v>71</v>
      </c>
      <c r="F173" s="237" t="s">
        <v>113</v>
      </c>
      <c r="G173" s="238"/>
      <c r="H173" s="238"/>
      <c r="I173" s="238"/>
      <c r="J173" s="238"/>
      <c r="K173" s="239"/>
    </row>
    <row r="174" spans="1:11" ht="15.95" customHeight="1" x14ac:dyDescent="0.25">
      <c r="A174" s="53" t="s">
        <v>51</v>
      </c>
      <c r="B174" s="53" t="s">
        <v>113</v>
      </c>
      <c r="C174" s="53" t="s">
        <v>114</v>
      </c>
      <c r="D174" s="53"/>
      <c r="E174" s="53" t="str">
        <f>H174</f>
        <v>01 - Nombre de situations accompagnées</v>
      </c>
      <c r="F174" s="300" t="s">
        <v>116</v>
      </c>
      <c r="G174" s="301"/>
      <c r="H174" s="33" t="s">
        <v>198</v>
      </c>
      <c r="I174" s="128">
        <v>35</v>
      </c>
      <c r="J174" s="34">
        <f>IFERROR(I174/$K$174,0)</f>
        <v>0.47945205479452052</v>
      </c>
      <c r="K174" s="236">
        <f>SUM(I174:I177)</f>
        <v>73</v>
      </c>
    </row>
    <row r="175" spans="1:11" ht="15.95" customHeight="1" x14ac:dyDescent="0.25">
      <c r="A175" s="53" t="s">
        <v>51</v>
      </c>
      <c r="B175" s="53" t="s">
        <v>113</v>
      </c>
      <c r="C175" s="53" t="s">
        <v>114</v>
      </c>
      <c r="D175" s="53"/>
      <c r="E175" s="53" t="str">
        <f t="shared" ref="E175:E183" si="19">H175</f>
        <v>02 - Nombre de situations réorientées</v>
      </c>
      <c r="F175" s="295"/>
      <c r="G175" s="296"/>
      <c r="H175" s="35" t="s">
        <v>199</v>
      </c>
      <c r="I175" s="129">
        <v>5</v>
      </c>
      <c r="J175" s="36">
        <f>IFERROR(I175/$K$174,0)</f>
        <v>6.8493150684931503E-2</v>
      </c>
      <c r="K175" s="227"/>
    </row>
    <row r="176" spans="1:11" ht="15.95" customHeight="1" x14ac:dyDescent="0.25">
      <c r="A176" s="53" t="s">
        <v>51</v>
      </c>
      <c r="B176" s="53" t="s">
        <v>113</v>
      </c>
      <c r="C176" s="53" t="s">
        <v>114</v>
      </c>
      <c r="D176" s="53"/>
      <c r="E176" s="53" t="str">
        <f t="shared" si="19"/>
        <v>03 - Nombre de demandes en attente</v>
      </c>
      <c r="F176" s="295"/>
      <c r="G176" s="296"/>
      <c r="H176" s="35" t="s">
        <v>200</v>
      </c>
      <c r="I176" s="129">
        <v>33</v>
      </c>
      <c r="J176" s="36">
        <f>IFERROR(I176/$K$174,0)</f>
        <v>0.45205479452054792</v>
      </c>
      <c r="K176" s="227"/>
    </row>
    <row r="177" spans="1:11" ht="15.95" customHeight="1" x14ac:dyDescent="0.25">
      <c r="A177" s="53" t="s">
        <v>51</v>
      </c>
      <c r="B177" s="53" t="s">
        <v>113</v>
      </c>
      <c r="C177" s="53" t="s">
        <v>114</v>
      </c>
      <c r="D177" s="53"/>
      <c r="E177" s="53" t="str">
        <f t="shared" si="19"/>
        <v>04 - Nombre de situations non accompagnées</v>
      </c>
      <c r="F177" s="302"/>
      <c r="G177" s="303"/>
      <c r="H177" s="51" t="s">
        <v>201</v>
      </c>
      <c r="I177" s="131">
        <v>0</v>
      </c>
      <c r="J177" s="38">
        <f>IFERROR(I177/$K$174,0)</f>
        <v>0</v>
      </c>
      <c r="K177" s="228"/>
    </row>
    <row r="178" spans="1:11" ht="15.95" customHeight="1" x14ac:dyDescent="0.25">
      <c r="A178" s="53" t="s">
        <v>51</v>
      </c>
      <c r="B178" s="53" t="s">
        <v>113</v>
      </c>
      <c r="C178" s="53" t="s">
        <v>115</v>
      </c>
      <c r="D178" s="53"/>
      <c r="E178" s="53" t="str">
        <f t="shared" si="19"/>
        <v>01 - La personne se situe en dehors du territoire d’action</v>
      </c>
      <c r="F178" s="293" t="s">
        <v>361</v>
      </c>
      <c r="G178" s="294"/>
      <c r="H178" s="44" t="s">
        <v>202</v>
      </c>
      <c r="I178" s="132">
        <v>0</v>
      </c>
      <c r="J178" s="45">
        <f t="shared" ref="J178:J184" si="20">IFERROR(I178/$K$178,0)</f>
        <v>0</v>
      </c>
      <c r="K178" s="226">
        <f>SUM(I178:I184)</f>
        <v>33</v>
      </c>
    </row>
    <row r="179" spans="1:11" ht="15.95" customHeight="1" x14ac:dyDescent="0.25">
      <c r="A179" s="53" t="s">
        <v>51</v>
      </c>
      <c r="B179" s="53" t="s">
        <v>113</v>
      </c>
      <c r="C179" s="53" t="s">
        <v>115</v>
      </c>
      <c r="D179" s="53"/>
      <c r="E179" s="53" t="str">
        <f t="shared" si="19"/>
        <v>02 - La personne refuse d’être accompagnée par le PCPE</v>
      </c>
      <c r="F179" s="295"/>
      <c r="G179" s="296"/>
      <c r="H179" s="35" t="s">
        <v>203</v>
      </c>
      <c r="I179" s="129">
        <v>0</v>
      </c>
      <c r="J179" s="36">
        <f t="shared" si="20"/>
        <v>0</v>
      </c>
      <c r="K179" s="227"/>
    </row>
    <row r="180" spans="1:11" ht="29.1" customHeight="1" x14ac:dyDescent="0.25">
      <c r="A180" s="53" t="s">
        <v>51</v>
      </c>
      <c r="B180" s="53" t="s">
        <v>113</v>
      </c>
      <c r="C180" s="53" t="s">
        <v>115</v>
      </c>
      <c r="D180" s="53"/>
      <c r="E180" s="53" t="str">
        <f t="shared" si="19"/>
        <v>03 - La réponse apportée par le PCPE ne correspondait pas aux besoins des personnes</v>
      </c>
      <c r="F180" s="295"/>
      <c r="G180" s="296"/>
      <c r="H180" s="35" t="s">
        <v>204</v>
      </c>
      <c r="I180" s="129">
        <v>0</v>
      </c>
      <c r="J180" s="36">
        <f t="shared" si="20"/>
        <v>0</v>
      </c>
      <c r="K180" s="227"/>
    </row>
    <row r="181" spans="1:11" ht="15.95" customHeight="1" x14ac:dyDescent="0.25">
      <c r="A181" s="53" t="s">
        <v>51</v>
      </c>
      <c r="B181" s="53" t="s">
        <v>113</v>
      </c>
      <c r="C181" s="53" t="s">
        <v>115</v>
      </c>
      <c r="D181" s="53"/>
      <c r="E181" s="53" t="str">
        <f t="shared" si="19"/>
        <v xml:space="preserve">04 - La personne et/ou la famille ne répond pas </v>
      </c>
      <c r="F181" s="295"/>
      <c r="G181" s="296"/>
      <c r="H181" s="35" t="s">
        <v>205</v>
      </c>
      <c r="I181" s="129">
        <v>0</v>
      </c>
      <c r="J181" s="36">
        <f t="shared" si="20"/>
        <v>0</v>
      </c>
      <c r="K181" s="227"/>
    </row>
    <row r="182" spans="1:11" ht="15.95" customHeight="1" x14ac:dyDescent="0.25">
      <c r="A182" s="53" t="s">
        <v>51</v>
      </c>
      <c r="B182" s="53" t="s">
        <v>113</v>
      </c>
      <c r="C182" s="53" t="s">
        <v>115</v>
      </c>
      <c r="D182" s="53"/>
      <c r="E182" s="53" t="str">
        <f t="shared" si="19"/>
        <v xml:space="preserve">05 - La personne est accompagnée par un autre service ou ESMS </v>
      </c>
      <c r="F182" s="295"/>
      <c r="G182" s="296"/>
      <c r="H182" s="35" t="s">
        <v>206</v>
      </c>
      <c r="I182" s="129">
        <v>0</v>
      </c>
      <c r="J182" s="36">
        <f t="shared" si="20"/>
        <v>0</v>
      </c>
      <c r="K182" s="227"/>
    </row>
    <row r="183" spans="1:11" ht="15.95" customHeight="1" x14ac:dyDescent="0.25">
      <c r="A183" s="53" t="s">
        <v>51</v>
      </c>
      <c r="B183" s="53" t="s">
        <v>113</v>
      </c>
      <c r="C183" s="53" t="s">
        <v>115</v>
      </c>
      <c r="D183" s="53"/>
      <c r="E183" s="53" t="str">
        <f t="shared" si="19"/>
        <v xml:space="preserve">06 - Saturation du PCPE </v>
      </c>
      <c r="F183" s="295"/>
      <c r="G183" s="296"/>
      <c r="H183" s="35" t="s">
        <v>207</v>
      </c>
      <c r="I183" s="129">
        <v>33</v>
      </c>
      <c r="J183" s="36">
        <f t="shared" si="20"/>
        <v>1</v>
      </c>
      <c r="K183" s="227"/>
    </row>
    <row r="184" spans="1:11" ht="15.95" customHeight="1" x14ac:dyDescent="0.25">
      <c r="A184" s="53" t="s">
        <v>51</v>
      </c>
      <c r="B184" s="53" t="s">
        <v>113</v>
      </c>
      <c r="C184" s="53" t="s">
        <v>115</v>
      </c>
      <c r="D184" s="53"/>
      <c r="E184" s="53" t="str">
        <f>"Autres Préciser : " &amp; "|" &amp; H184</f>
        <v>Autres Préciser : |07 - Autres Préciser :</v>
      </c>
      <c r="F184" s="295"/>
      <c r="G184" s="296"/>
      <c r="H184" s="108" t="s">
        <v>339</v>
      </c>
      <c r="I184" s="131">
        <v>0</v>
      </c>
      <c r="J184" s="38">
        <f t="shared" si="20"/>
        <v>0</v>
      </c>
      <c r="K184" s="228"/>
    </row>
    <row r="185" spans="1:11" ht="15.95" customHeight="1" x14ac:dyDescent="0.25">
      <c r="A185" s="53" t="s">
        <v>71</v>
      </c>
      <c r="B185" s="53" t="s">
        <v>71</v>
      </c>
      <c r="C185" s="53" t="s">
        <v>71</v>
      </c>
      <c r="D185" s="53" t="s">
        <v>71</v>
      </c>
      <c r="E185" s="53" t="s">
        <v>71</v>
      </c>
      <c r="F185" s="54"/>
      <c r="G185" s="55"/>
      <c r="H185" s="56"/>
      <c r="I185" s="56"/>
      <c r="J185" s="56"/>
      <c r="K185" s="57"/>
    </row>
    <row r="186" spans="1:11" ht="51" customHeight="1" thickBot="1" x14ac:dyDescent="0.3">
      <c r="A186" s="53" t="s">
        <v>51</v>
      </c>
      <c r="B186" s="53" t="s">
        <v>113</v>
      </c>
      <c r="C186" s="53" t="s">
        <v>113</v>
      </c>
      <c r="D186" s="53" t="s">
        <v>113</v>
      </c>
      <c r="E186" s="53" t="s">
        <v>17</v>
      </c>
      <c r="F186" s="216" t="s">
        <v>17</v>
      </c>
      <c r="G186" s="217"/>
      <c r="H186" s="217"/>
      <c r="I186" s="218" t="s">
        <v>379</v>
      </c>
      <c r="J186" s="218"/>
      <c r="K186" s="219"/>
    </row>
    <row r="187" spans="1:11" ht="15.95" customHeight="1" thickBot="1" x14ac:dyDescent="0.3">
      <c r="A187" s="30" t="s">
        <v>71</v>
      </c>
      <c r="B187" s="30" t="s">
        <v>71</v>
      </c>
      <c r="C187" s="30" t="s">
        <v>71</v>
      </c>
      <c r="D187" s="30" t="s">
        <v>71</v>
      </c>
      <c r="E187" s="30" t="s">
        <v>71</v>
      </c>
    </row>
    <row r="188" spans="1:11" ht="15.95" customHeight="1" thickBot="1" x14ac:dyDescent="0.3">
      <c r="A188" s="30" t="s">
        <v>71</v>
      </c>
      <c r="B188" s="30" t="s">
        <v>71</v>
      </c>
      <c r="C188" s="30" t="s">
        <v>71</v>
      </c>
      <c r="D188" s="30" t="s">
        <v>71</v>
      </c>
      <c r="E188" s="30" t="s">
        <v>71</v>
      </c>
      <c r="F188" s="237" t="s">
        <v>117</v>
      </c>
      <c r="G188" s="238"/>
      <c r="H188" s="238"/>
      <c r="I188" s="238"/>
      <c r="J188" s="238"/>
      <c r="K188" s="239"/>
    </row>
    <row r="189" spans="1:11" ht="15.95" customHeight="1" x14ac:dyDescent="0.25">
      <c r="A189" s="53" t="s">
        <v>51</v>
      </c>
      <c r="B189" s="53" t="s">
        <v>117</v>
      </c>
      <c r="C189" s="53" t="s">
        <v>119</v>
      </c>
      <c r="D189" s="53" t="s">
        <v>119</v>
      </c>
      <c r="E189" s="53" t="str">
        <f>H189</f>
        <v>A / Moins d’1 an</v>
      </c>
      <c r="F189" s="300" t="s">
        <v>118</v>
      </c>
      <c r="G189" s="301"/>
      <c r="H189" s="33" t="s">
        <v>197</v>
      </c>
      <c r="I189" s="128">
        <v>1</v>
      </c>
      <c r="J189" s="34">
        <f>IFERROR(I189/$K$189,0)</f>
        <v>0.14285714285714285</v>
      </c>
      <c r="K189" s="236">
        <f>SUM(I189:I193)</f>
        <v>7</v>
      </c>
    </row>
    <row r="190" spans="1:11" ht="15.95" customHeight="1" x14ac:dyDescent="0.25">
      <c r="A190" s="53" t="s">
        <v>51</v>
      </c>
      <c r="B190" s="53" t="s">
        <v>117</v>
      </c>
      <c r="C190" s="53" t="s">
        <v>119</v>
      </c>
      <c r="D190" s="53" t="s">
        <v>119</v>
      </c>
      <c r="E190" s="53" t="str">
        <f t="shared" ref="E190:E193" si="21">H190</f>
        <v>B / 1 an</v>
      </c>
      <c r="F190" s="295"/>
      <c r="G190" s="296"/>
      <c r="H190" s="35" t="s">
        <v>196</v>
      </c>
      <c r="I190" s="129">
        <v>0</v>
      </c>
      <c r="J190" s="36">
        <f>IFERROR(I190/$K$189,0)</f>
        <v>0</v>
      </c>
      <c r="K190" s="227"/>
    </row>
    <row r="191" spans="1:11" ht="15.95" customHeight="1" x14ac:dyDescent="0.25">
      <c r="A191" s="53" t="s">
        <v>51</v>
      </c>
      <c r="B191" s="53" t="s">
        <v>117</v>
      </c>
      <c r="C191" s="53" t="s">
        <v>119</v>
      </c>
      <c r="D191" s="53" t="s">
        <v>119</v>
      </c>
      <c r="E191" s="53" t="str">
        <f t="shared" si="21"/>
        <v>C / 2 ans</v>
      </c>
      <c r="F191" s="295"/>
      <c r="G191" s="296"/>
      <c r="H191" s="35" t="s">
        <v>195</v>
      </c>
      <c r="I191" s="129">
        <v>5</v>
      </c>
      <c r="J191" s="36">
        <f>IFERROR(I191/$K$189,0)</f>
        <v>0.7142857142857143</v>
      </c>
      <c r="K191" s="227"/>
    </row>
    <row r="192" spans="1:11" ht="15.95" customHeight="1" x14ac:dyDescent="0.25">
      <c r="A192" s="53" t="s">
        <v>51</v>
      </c>
      <c r="B192" s="53" t="s">
        <v>117</v>
      </c>
      <c r="C192" s="53" t="s">
        <v>119</v>
      </c>
      <c r="D192" s="53" t="s">
        <v>119</v>
      </c>
      <c r="E192" s="53" t="str">
        <f t="shared" si="21"/>
        <v>D / 3 à 5 ans</v>
      </c>
      <c r="F192" s="295"/>
      <c r="G192" s="296"/>
      <c r="H192" s="35" t="s">
        <v>194</v>
      </c>
      <c r="I192" s="129">
        <v>1</v>
      </c>
      <c r="J192" s="36">
        <f>IFERROR(I192/$K$189,0)</f>
        <v>0.14285714285714285</v>
      </c>
      <c r="K192" s="227"/>
    </row>
    <row r="193" spans="1:11" ht="15.95" customHeight="1" x14ac:dyDescent="0.25">
      <c r="A193" s="53" t="s">
        <v>51</v>
      </c>
      <c r="B193" s="53" t="s">
        <v>117</v>
      </c>
      <c r="C193" s="53" t="s">
        <v>119</v>
      </c>
      <c r="D193" s="53" t="s">
        <v>119</v>
      </c>
      <c r="E193" s="53" t="str">
        <f t="shared" si="21"/>
        <v>E / 6 ans ou +</v>
      </c>
      <c r="F193" s="295"/>
      <c r="G193" s="296"/>
      <c r="H193" s="37" t="s">
        <v>193</v>
      </c>
      <c r="I193" s="130">
        <v>0</v>
      </c>
      <c r="J193" s="50">
        <f>IFERROR(I193/$K$189,0)</f>
        <v>0</v>
      </c>
      <c r="K193" s="227"/>
    </row>
    <row r="194" spans="1:11" ht="15.95" customHeight="1" x14ac:dyDescent="0.25">
      <c r="A194" s="53" t="s">
        <v>71</v>
      </c>
      <c r="B194" s="53" t="s">
        <v>71</v>
      </c>
      <c r="C194" s="53" t="s">
        <v>71</v>
      </c>
      <c r="D194" s="53" t="s">
        <v>71</v>
      </c>
      <c r="E194" s="53" t="s">
        <v>71</v>
      </c>
      <c r="F194" s="54"/>
      <c r="G194" s="55"/>
      <c r="H194" s="56"/>
      <c r="I194" s="56"/>
      <c r="J194" s="56"/>
      <c r="K194" s="57"/>
    </row>
    <row r="195" spans="1:11" ht="49.9" customHeight="1" thickBot="1" x14ac:dyDescent="0.3">
      <c r="A195" s="53" t="s">
        <v>51</v>
      </c>
      <c r="B195" s="53" t="s">
        <v>117</v>
      </c>
      <c r="C195" s="53" t="s">
        <v>119</v>
      </c>
      <c r="D195" s="53" t="s">
        <v>119</v>
      </c>
      <c r="E195" s="53" t="s">
        <v>17</v>
      </c>
      <c r="F195" s="216" t="s">
        <v>17</v>
      </c>
      <c r="G195" s="217"/>
      <c r="H195" s="217"/>
      <c r="I195" s="218" t="s">
        <v>389</v>
      </c>
      <c r="J195" s="218"/>
      <c r="K195" s="219"/>
    </row>
    <row r="196" spans="1:11" ht="15.95" customHeight="1" thickBot="1" x14ac:dyDescent="0.3">
      <c r="A196" s="30" t="s">
        <v>71</v>
      </c>
      <c r="B196" s="30" t="s">
        <v>71</v>
      </c>
      <c r="C196" s="30" t="s">
        <v>71</v>
      </c>
      <c r="D196" s="30" t="s">
        <v>71</v>
      </c>
      <c r="E196" s="30" t="s">
        <v>71</v>
      </c>
    </row>
    <row r="197" spans="1:11" ht="15.95" customHeight="1" thickBot="1" x14ac:dyDescent="0.3">
      <c r="A197" s="53" t="s">
        <v>71</v>
      </c>
      <c r="B197" s="53" t="s">
        <v>71</v>
      </c>
      <c r="C197" s="53" t="s">
        <v>71</v>
      </c>
      <c r="D197" s="53" t="s">
        <v>71</v>
      </c>
      <c r="E197" s="53" t="s">
        <v>71</v>
      </c>
      <c r="F197" s="237" t="s">
        <v>362</v>
      </c>
      <c r="G197" s="238"/>
      <c r="H197" s="160"/>
      <c r="I197" s="305"/>
      <c r="J197" s="305"/>
      <c r="K197" s="306"/>
    </row>
    <row r="198" spans="1:11" ht="15.95" customHeight="1" x14ac:dyDescent="0.25">
      <c r="A198" s="53" t="s">
        <v>51</v>
      </c>
      <c r="B198" s="53" t="s">
        <v>120</v>
      </c>
      <c r="C198" s="53" t="s">
        <v>53</v>
      </c>
      <c r="D198" s="53" t="s">
        <v>53</v>
      </c>
      <c r="E198" s="53" t="str">
        <f>H198</f>
        <v>01 - Nombre d'actes réalisés</v>
      </c>
      <c r="F198" s="300" t="s">
        <v>53</v>
      </c>
      <c r="G198" s="301"/>
      <c r="H198" s="33" t="s">
        <v>327</v>
      </c>
      <c r="I198" s="135">
        <v>2723</v>
      </c>
      <c r="J198" s="58"/>
      <c r="K198" s="116"/>
    </row>
    <row r="199" spans="1:11" ht="15.95" customHeight="1" x14ac:dyDescent="0.25">
      <c r="A199" s="53" t="s">
        <v>51</v>
      </c>
      <c r="B199" s="53" t="s">
        <v>120</v>
      </c>
      <c r="C199" s="53" t="s">
        <v>53</v>
      </c>
      <c r="D199" s="53" t="s">
        <v>53</v>
      </c>
      <c r="E199" s="53" t="str">
        <f>H199</f>
        <v>02 - Nombre d’actes théoriques (Cf cible Annexe Activité du CPOM)</v>
      </c>
      <c r="F199" s="295"/>
      <c r="G199" s="296"/>
      <c r="H199" s="37" t="s">
        <v>328</v>
      </c>
      <c r="I199" s="136">
        <v>2646</v>
      </c>
      <c r="J199" s="59"/>
      <c r="K199" s="117"/>
    </row>
    <row r="200" spans="1:11" ht="15.95" customHeight="1" x14ac:dyDescent="0.25">
      <c r="A200" s="53" t="s">
        <v>71</v>
      </c>
      <c r="B200" s="53" t="s">
        <v>71</v>
      </c>
      <c r="C200" s="53" t="s">
        <v>71</v>
      </c>
      <c r="D200" s="53" t="s">
        <v>71</v>
      </c>
      <c r="E200" s="53" t="s">
        <v>71</v>
      </c>
      <c r="F200" s="54"/>
      <c r="G200" s="55"/>
      <c r="H200" s="56"/>
      <c r="I200" s="56"/>
      <c r="J200" s="60"/>
      <c r="K200" s="61"/>
    </row>
    <row r="201" spans="1:11" ht="45.95" customHeight="1" thickBot="1" x14ac:dyDescent="0.3">
      <c r="A201" s="53" t="s">
        <v>51</v>
      </c>
      <c r="B201" s="53" t="s">
        <v>120</v>
      </c>
      <c r="C201" s="53" t="s">
        <v>120</v>
      </c>
      <c r="D201" s="53" t="s">
        <v>120</v>
      </c>
      <c r="E201" s="53" t="s">
        <v>17</v>
      </c>
      <c r="F201" s="216" t="s">
        <v>17</v>
      </c>
      <c r="G201" s="217"/>
      <c r="H201" s="217"/>
      <c r="I201" s="218" t="s">
        <v>390</v>
      </c>
      <c r="J201" s="218"/>
      <c r="K201" s="219"/>
    </row>
    <row r="202" spans="1:11" ht="15.95" customHeight="1" thickBot="1" x14ac:dyDescent="0.3">
      <c r="A202" s="30" t="s">
        <v>71</v>
      </c>
      <c r="B202" s="30" t="s">
        <v>71</v>
      </c>
      <c r="C202" s="30" t="s">
        <v>71</v>
      </c>
      <c r="D202" s="30" t="s">
        <v>71</v>
      </c>
      <c r="E202" s="30" t="s">
        <v>71</v>
      </c>
    </row>
    <row r="203" spans="1:11" ht="15.95" customHeight="1" x14ac:dyDescent="0.25">
      <c r="A203" s="53" t="s">
        <v>71</v>
      </c>
      <c r="B203" s="53" t="s">
        <v>71</v>
      </c>
      <c r="C203" s="53" t="s">
        <v>71</v>
      </c>
      <c r="D203" s="53" t="s">
        <v>71</v>
      </c>
      <c r="E203" s="53" t="s">
        <v>71</v>
      </c>
      <c r="F203" s="297" t="s">
        <v>121</v>
      </c>
      <c r="G203" s="298"/>
      <c r="H203" s="298"/>
      <c r="I203" s="298"/>
      <c r="J203" s="298"/>
      <c r="K203" s="299"/>
    </row>
    <row r="204" spans="1:11" ht="26.45" customHeight="1" thickBot="1" x14ac:dyDescent="0.3">
      <c r="A204" s="53" t="s">
        <v>71</v>
      </c>
      <c r="B204" s="53" t="s">
        <v>71</v>
      </c>
      <c r="C204" s="53" t="s">
        <v>71</v>
      </c>
      <c r="D204" s="53" t="s">
        <v>71</v>
      </c>
      <c r="E204" s="53" t="s">
        <v>71</v>
      </c>
      <c r="F204" s="62"/>
      <c r="G204" s="63"/>
      <c r="H204" s="63"/>
      <c r="I204" s="199" t="s">
        <v>159</v>
      </c>
      <c r="J204" s="64"/>
      <c r="K204" s="65" t="s">
        <v>16</v>
      </c>
    </row>
    <row r="205" spans="1:11" ht="31.5" customHeight="1" x14ac:dyDescent="0.25">
      <c r="A205" s="53" t="s">
        <v>51</v>
      </c>
      <c r="B205" s="53" t="s">
        <v>121</v>
      </c>
      <c r="C205" s="53" t="s">
        <v>122</v>
      </c>
      <c r="D205" s="53" t="s">
        <v>122</v>
      </c>
      <c r="E205" s="53" t="str">
        <f>H205</f>
        <v>A0-Prestations de soins, de maintien et de développement des capacités fonctionnelles</v>
      </c>
      <c r="F205" s="300" t="s">
        <v>160</v>
      </c>
      <c r="G205" s="301"/>
      <c r="H205" s="66" t="s">
        <v>134</v>
      </c>
      <c r="I205" s="162">
        <f>SUM(I206:I207)</f>
        <v>272</v>
      </c>
      <c r="J205" s="59"/>
      <c r="K205" s="304">
        <f>SUM(I216)</f>
        <v>2723</v>
      </c>
    </row>
    <row r="206" spans="1:11" ht="15.95" customHeight="1" x14ac:dyDescent="0.25">
      <c r="A206" s="53" t="s">
        <v>51</v>
      </c>
      <c r="B206" s="53" t="s">
        <v>121</v>
      </c>
      <c r="C206" s="53" t="s">
        <v>122</v>
      </c>
      <c r="D206" s="53" t="s">
        <v>122</v>
      </c>
      <c r="E206" s="53" t="str">
        <f>H206</f>
        <v>A1-Soins somatiques et psychiques</v>
      </c>
      <c r="F206" s="295"/>
      <c r="G206" s="296"/>
      <c r="H206" s="67" t="s">
        <v>135</v>
      </c>
      <c r="I206" s="163">
        <v>272</v>
      </c>
      <c r="J206" s="59"/>
      <c r="K206" s="288"/>
    </row>
    <row r="207" spans="1:11" ht="15.95" customHeight="1" thickBot="1" x14ac:dyDescent="0.3">
      <c r="A207" s="53" t="s">
        <v>51</v>
      </c>
      <c r="B207" s="53" t="s">
        <v>121</v>
      </c>
      <c r="C207" s="53" t="s">
        <v>122</v>
      </c>
      <c r="D207" s="53" t="s">
        <v>122</v>
      </c>
      <c r="E207" s="53" t="str">
        <f>H207</f>
        <v>A2-Rééducation et réadaptation fonctionnelle</v>
      </c>
      <c r="F207" s="295"/>
      <c r="G207" s="296"/>
      <c r="H207" s="68" t="s">
        <v>136</v>
      </c>
      <c r="I207" s="164"/>
      <c r="J207" s="59"/>
      <c r="K207" s="288"/>
    </row>
    <row r="208" spans="1:11" ht="21" customHeight="1" thickBot="1" x14ac:dyDescent="0.3">
      <c r="A208" s="53" t="s">
        <v>51</v>
      </c>
      <c r="B208" s="53" t="s">
        <v>121</v>
      </c>
      <c r="C208" s="53" t="s">
        <v>122</v>
      </c>
      <c r="D208" s="53" t="s">
        <v>122</v>
      </c>
      <c r="E208" s="53" t="str">
        <f t="shared" ref="E208:E216" si="22">H208</f>
        <v>B0-Prestations en matière d'autonomie</v>
      </c>
      <c r="F208" s="295"/>
      <c r="G208" s="296"/>
      <c r="H208" s="69" t="s">
        <v>137</v>
      </c>
      <c r="I208" s="165">
        <v>0</v>
      </c>
      <c r="J208" s="59"/>
      <c r="K208" s="288"/>
    </row>
    <row r="209" spans="1:11" ht="23.1" customHeight="1" x14ac:dyDescent="0.25">
      <c r="A209" s="53" t="s">
        <v>51</v>
      </c>
      <c r="B209" s="53" t="s">
        <v>121</v>
      </c>
      <c r="C209" s="53" t="s">
        <v>122</v>
      </c>
      <c r="D209" s="53" t="s">
        <v>122</v>
      </c>
      <c r="E209" s="53" t="str">
        <f t="shared" si="22"/>
        <v>C0-Prestations pour la participation sociale</v>
      </c>
      <c r="F209" s="295"/>
      <c r="G209" s="296"/>
      <c r="H209" s="70" t="s">
        <v>138</v>
      </c>
      <c r="I209" s="166">
        <f>SUM(I210:I214)</f>
        <v>865</v>
      </c>
      <c r="J209" s="59"/>
      <c r="K209" s="288"/>
    </row>
    <row r="210" spans="1:11" ht="15.95" customHeight="1" x14ac:dyDescent="0.25">
      <c r="A210" s="53" t="s">
        <v>51</v>
      </c>
      <c r="B210" s="53" t="s">
        <v>121</v>
      </c>
      <c r="C210" s="53" t="s">
        <v>122</v>
      </c>
      <c r="D210" s="53" t="s">
        <v>122</v>
      </c>
      <c r="E210" s="53" t="str">
        <f t="shared" si="22"/>
        <v>C1-Accompagnements pour exercer ses droits</v>
      </c>
      <c r="F210" s="295"/>
      <c r="G210" s="296"/>
      <c r="H210" s="67" t="s">
        <v>139</v>
      </c>
      <c r="I210" s="163">
        <v>180</v>
      </c>
      <c r="J210" s="59"/>
      <c r="K210" s="288"/>
    </row>
    <row r="211" spans="1:11" ht="15.95" customHeight="1" x14ac:dyDescent="0.25">
      <c r="A211" s="53" t="s">
        <v>51</v>
      </c>
      <c r="B211" s="53" t="s">
        <v>121</v>
      </c>
      <c r="C211" s="53" t="s">
        <v>122</v>
      </c>
      <c r="D211" s="53" t="s">
        <v>122</v>
      </c>
      <c r="E211" s="53" t="str">
        <f t="shared" si="22"/>
        <v>C2-Accompagnements au logement</v>
      </c>
      <c r="F211" s="295"/>
      <c r="G211" s="296"/>
      <c r="H211" s="67" t="s">
        <v>140</v>
      </c>
      <c r="I211" s="163">
        <v>0</v>
      </c>
      <c r="J211" s="59"/>
      <c r="K211" s="288"/>
    </row>
    <row r="212" spans="1:11" ht="15.95" customHeight="1" x14ac:dyDescent="0.25">
      <c r="A212" s="53" t="s">
        <v>51</v>
      </c>
      <c r="B212" s="53" t="s">
        <v>121</v>
      </c>
      <c r="C212" s="53" t="s">
        <v>122</v>
      </c>
      <c r="D212" s="53" t="s">
        <v>122</v>
      </c>
      <c r="E212" s="53" t="str">
        <f t="shared" si="22"/>
        <v>C3-Accompagnements pour exercer ses rôles sociaux</v>
      </c>
      <c r="F212" s="295"/>
      <c r="G212" s="296"/>
      <c r="H212" s="67" t="s">
        <v>141</v>
      </c>
      <c r="I212" s="163">
        <v>535</v>
      </c>
      <c r="J212" s="59"/>
      <c r="K212" s="288"/>
    </row>
    <row r="213" spans="1:11" ht="15.95" customHeight="1" x14ac:dyDescent="0.25">
      <c r="A213" s="53" t="s">
        <v>51</v>
      </c>
      <c r="B213" s="53" t="s">
        <v>121</v>
      </c>
      <c r="C213" s="53" t="s">
        <v>122</v>
      </c>
      <c r="D213" s="53" t="s">
        <v>122</v>
      </c>
      <c r="E213" s="53" t="str">
        <f t="shared" si="22"/>
        <v>C4-Accompagnements pour participer à la vie sociale</v>
      </c>
      <c r="F213" s="295"/>
      <c r="G213" s="296"/>
      <c r="H213" s="67" t="s">
        <v>142</v>
      </c>
      <c r="I213" s="163">
        <v>120</v>
      </c>
      <c r="J213" s="59"/>
      <c r="K213" s="288"/>
    </row>
    <row r="214" spans="1:11" ht="15.95" customHeight="1" thickBot="1" x14ac:dyDescent="0.3">
      <c r="A214" s="53" t="s">
        <v>51</v>
      </c>
      <c r="B214" s="53" t="s">
        <v>121</v>
      </c>
      <c r="C214" s="53" t="s">
        <v>122</v>
      </c>
      <c r="D214" s="53" t="s">
        <v>122</v>
      </c>
      <c r="E214" s="53" t="str">
        <f t="shared" si="22"/>
        <v>C5-Accompagnements en matière de ressources et d'autogestion</v>
      </c>
      <c r="F214" s="295"/>
      <c r="G214" s="296"/>
      <c r="H214" s="71" t="s">
        <v>143</v>
      </c>
      <c r="I214" s="167">
        <v>30</v>
      </c>
      <c r="J214" s="59"/>
      <c r="K214" s="288"/>
    </row>
    <row r="215" spans="1:11" ht="25.5" customHeight="1" thickBot="1" x14ac:dyDescent="0.3">
      <c r="A215" s="53" t="s">
        <v>51</v>
      </c>
      <c r="B215" s="53" t="s">
        <v>121</v>
      </c>
      <c r="C215" s="53" t="s">
        <v>122</v>
      </c>
      <c r="D215" s="53" t="s">
        <v>122</v>
      </c>
      <c r="E215" s="53" t="str">
        <f t="shared" si="22"/>
        <v>D0-Prestation de coordination renforcée pour la cohérence du parcours</v>
      </c>
      <c r="F215" s="295"/>
      <c r="G215" s="296"/>
      <c r="H215" s="69" t="s">
        <v>144</v>
      </c>
      <c r="I215" s="165">
        <v>1586</v>
      </c>
      <c r="J215" s="59"/>
      <c r="K215" s="288"/>
    </row>
    <row r="216" spans="1:11" ht="27" customHeight="1" thickBot="1" x14ac:dyDescent="0.3">
      <c r="A216" s="53" t="s">
        <v>51</v>
      </c>
      <c r="B216" s="53" t="s">
        <v>121</v>
      </c>
      <c r="C216" s="53" t="s">
        <v>122</v>
      </c>
      <c r="D216" s="53" t="s">
        <v>122</v>
      </c>
      <c r="E216" s="53" t="str">
        <f t="shared" si="22"/>
        <v>E0-TOTAL</v>
      </c>
      <c r="F216" s="302"/>
      <c r="G216" s="303"/>
      <c r="H216" s="115" t="s">
        <v>145</v>
      </c>
      <c r="I216" s="168">
        <f>SUM(I205+I208+I209+I215)</f>
        <v>2723</v>
      </c>
      <c r="J216" s="114"/>
      <c r="K216" s="289"/>
    </row>
    <row r="217" spans="1:11" ht="15.95" customHeight="1" thickBot="1" x14ac:dyDescent="0.3">
      <c r="A217" s="53" t="s">
        <v>71</v>
      </c>
      <c r="B217" s="53" t="s">
        <v>71</v>
      </c>
      <c r="C217" s="53" t="s">
        <v>71</v>
      </c>
      <c r="D217" s="53" t="s">
        <v>71</v>
      </c>
      <c r="E217" s="53" t="s">
        <v>71</v>
      </c>
      <c r="F217" s="54"/>
      <c r="G217" s="55"/>
      <c r="H217" s="60"/>
      <c r="I217" s="60"/>
      <c r="J217" s="56"/>
      <c r="K217" s="57"/>
    </row>
    <row r="218" spans="1:11" ht="45.95" customHeight="1" thickBot="1" x14ac:dyDescent="0.3">
      <c r="A218" s="53" t="s">
        <v>51</v>
      </c>
      <c r="B218" s="53" t="s">
        <v>121</v>
      </c>
      <c r="C218" s="53" t="s">
        <v>122</v>
      </c>
      <c r="D218" s="53" t="s">
        <v>122</v>
      </c>
      <c r="E218" s="53" t="s">
        <v>17</v>
      </c>
      <c r="F218" s="216" t="s">
        <v>17</v>
      </c>
      <c r="G218" s="217"/>
      <c r="H218" s="217"/>
      <c r="I218" s="319" t="s">
        <v>391</v>
      </c>
      <c r="J218" s="319"/>
      <c r="K218" s="320"/>
    </row>
    <row r="219" spans="1:11" ht="15.95" customHeight="1" thickBot="1" x14ac:dyDescent="0.3">
      <c r="A219" s="53" t="s">
        <v>71</v>
      </c>
      <c r="B219" s="53" t="s">
        <v>71</v>
      </c>
      <c r="C219" s="53" t="s">
        <v>71</v>
      </c>
      <c r="D219" s="53" t="s">
        <v>71</v>
      </c>
      <c r="E219" s="53" t="s">
        <v>71</v>
      </c>
      <c r="F219" s="300" t="s">
        <v>123</v>
      </c>
      <c r="G219" s="301"/>
      <c r="H219" s="176" t="s">
        <v>161</v>
      </c>
      <c r="I219" s="199" t="s">
        <v>159</v>
      </c>
      <c r="J219" s="64"/>
      <c r="K219" s="65" t="s">
        <v>16</v>
      </c>
    </row>
    <row r="220" spans="1:11" ht="15.95" customHeight="1" x14ac:dyDescent="0.25">
      <c r="A220" s="53" t="s">
        <v>51</v>
      </c>
      <c r="B220" s="53" t="s">
        <v>121</v>
      </c>
      <c r="C220" s="53" t="s">
        <v>123</v>
      </c>
      <c r="D220" s="53" t="str">
        <f>$H$219</f>
        <v>PRESTATIONS REALISEES PAR LES PROFESIONNELS SALARIES DU PCPE :</v>
      </c>
      <c r="E220" s="53" t="str">
        <f>H220</f>
        <v>01 - Médecin directeur technique</v>
      </c>
      <c r="F220" s="295"/>
      <c r="G220" s="296"/>
      <c r="H220" s="47" t="s">
        <v>167</v>
      </c>
      <c r="I220" s="169">
        <v>0</v>
      </c>
      <c r="J220" s="114"/>
      <c r="K220" s="304">
        <f>SUM(I220:I243)</f>
        <v>2689</v>
      </c>
    </row>
    <row r="221" spans="1:11" ht="15.95" customHeight="1" x14ac:dyDescent="0.25">
      <c r="A221" s="53" t="s">
        <v>51</v>
      </c>
      <c r="B221" s="53" t="s">
        <v>121</v>
      </c>
      <c r="C221" s="53" t="s">
        <v>123</v>
      </c>
      <c r="D221" s="53" t="str">
        <f t="shared" ref="D221:D243" si="23">$H$219</f>
        <v>PRESTATIONS REALISEES PAR LES PROFESIONNELS SALARIES DU PCPE :</v>
      </c>
      <c r="E221" s="53" t="str">
        <f t="shared" ref="E221:E242" si="24">H221</f>
        <v>02 - Pédiatre</v>
      </c>
      <c r="F221" s="295"/>
      <c r="G221" s="296"/>
      <c r="H221" s="35" t="s">
        <v>168</v>
      </c>
      <c r="I221" s="170">
        <v>0</v>
      </c>
      <c r="J221" s="114"/>
      <c r="K221" s="288"/>
    </row>
    <row r="222" spans="1:11" ht="15.95" customHeight="1" x14ac:dyDescent="0.25">
      <c r="A222" s="53" t="s">
        <v>51</v>
      </c>
      <c r="B222" s="53" t="s">
        <v>121</v>
      </c>
      <c r="C222" s="53" t="s">
        <v>123</v>
      </c>
      <c r="D222" s="53" t="str">
        <f t="shared" si="23"/>
        <v>PRESTATIONS REALISEES PAR LES PROFESIONNELS SALARIES DU PCPE :</v>
      </c>
      <c r="E222" s="53" t="str">
        <f t="shared" si="24"/>
        <v>03 - Psychiatre ou pédopsychiatre</v>
      </c>
      <c r="F222" s="295"/>
      <c r="G222" s="296"/>
      <c r="H222" s="35" t="s">
        <v>169</v>
      </c>
      <c r="I222" s="170">
        <v>0</v>
      </c>
      <c r="J222" s="114"/>
      <c r="K222" s="288"/>
    </row>
    <row r="223" spans="1:11" ht="15.95" customHeight="1" x14ac:dyDescent="0.25">
      <c r="A223" s="53" t="s">
        <v>51</v>
      </c>
      <c r="B223" s="53" t="s">
        <v>121</v>
      </c>
      <c r="C223" s="53" t="s">
        <v>123</v>
      </c>
      <c r="D223" s="53" t="str">
        <f t="shared" si="23"/>
        <v>PRESTATIONS REALISEES PAR LES PROFESIONNELS SALARIES DU PCPE :</v>
      </c>
      <c r="E223" s="53" t="str">
        <f t="shared" si="24"/>
        <v>04 - Neurologue ou neuropédiatre</v>
      </c>
      <c r="F223" s="295"/>
      <c r="G223" s="296"/>
      <c r="H223" s="35" t="s">
        <v>170</v>
      </c>
      <c r="I223" s="170">
        <v>0</v>
      </c>
      <c r="J223" s="114"/>
      <c r="K223" s="288"/>
    </row>
    <row r="224" spans="1:11" ht="15.95" customHeight="1" x14ac:dyDescent="0.25">
      <c r="A224" s="53" t="s">
        <v>51</v>
      </c>
      <c r="B224" s="53" t="s">
        <v>121</v>
      </c>
      <c r="C224" s="53" t="s">
        <v>123</v>
      </c>
      <c r="D224" s="53" t="str">
        <f t="shared" si="23"/>
        <v>PRESTATIONS REALISEES PAR LES PROFESIONNELS SALARIES DU PCPE :</v>
      </c>
      <c r="E224" s="53" t="str">
        <f t="shared" si="24"/>
        <v>05 - Médecin de rééducation fonctionnelle</v>
      </c>
      <c r="F224" s="295"/>
      <c r="G224" s="296"/>
      <c r="H224" s="35" t="s">
        <v>171</v>
      </c>
      <c r="I224" s="170">
        <v>0</v>
      </c>
      <c r="J224" s="114"/>
      <c r="K224" s="288"/>
    </row>
    <row r="225" spans="1:11" ht="15.95" customHeight="1" x14ac:dyDescent="0.25">
      <c r="A225" s="53" t="s">
        <v>51</v>
      </c>
      <c r="B225" s="53" t="s">
        <v>121</v>
      </c>
      <c r="C225" s="53" t="s">
        <v>123</v>
      </c>
      <c r="D225" s="53" t="str">
        <f t="shared" si="23"/>
        <v>PRESTATIONS REALISEES PAR LES PROFESIONNELS SALARIES DU PCPE :</v>
      </c>
      <c r="E225" s="53" t="str">
        <f t="shared" si="24"/>
        <v xml:space="preserve">06 - Médecin généraliste </v>
      </c>
      <c r="F225" s="295"/>
      <c r="G225" s="296"/>
      <c r="H225" s="35" t="s">
        <v>172</v>
      </c>
      <c r="I225" s="170">
        <v>0</v>
      </c>
      <c r="J225" s="114"/>
      <c r="K225" s="288"/>
    </row>
    <row r="226" spans="1:11" ht="15.95" customHeight="1" x14ac:dyDescent="0.25">
      <c r="A226" s="53" t="s">
        <v>51</v>
      </c>
      <c r="B226" s="53" t="s">
        <v>121</v>
      </c>
      <c r="C226" s="53" t="s">
        <v>123</v>
      </c>
      <c r="D226" s="53" t="str">
        <f t="shared" si="23"/>
        <v>PRESTATIONS REALISEES PAR LES PROFESIONNELS SALARIES DU PCPE :</v>
      </c>
      <c r="E226" s="53" t="str">
        <f t="shared" si="24"/>
        <v>07 - Ophtalmologue</v>
      </c>
      <c r="F226" s="295"/>
      <c r="G226" s="296"/>
      <c r="H226" s="35" t="s">
        <v>173</v>
      </c>
      <c r="I226" s="170">
        <v>0</v>
      </c>
      <c r="J226" s="114"/>
      <c r="K226" s="288"/>
    </row>
    <row r="227" spans="1:11" ht="15.95" customHeight="1" x14ac:dyDescent="0.25">
      <c r="A227" s="53" t="s">
        <v>51</v>
      </c>
      <c r="B227" s="53" t="s">
        <v>121</v>
      </c>
      <c r="C227" s="53" t="s">
        <v>123</v>
      </c>
      <c r="D227" s="53" t="str">
        <f t="shared" si="23"/>
        <v>PRESTATIONS REALISEES PAR LES PROFESIONNELS SALARIES DU PCPE :</v>
      </c>
      <c r="E227" s="53" t="str">
        <f t="shared" si="24"/>
        <v>08 - Autre médecin</v>
      </c>
      <c r="F227" s="295"/>
      <c r="G227" s="296"/>
      <c r="H227" s="35" t="s">
        <v>174</v>
      </c>
      <c r="I227" s="170">
        <v>0</v>
      </c>
      <c r="J227" s="114"/>
      <c r="K227" s="288"/>
    </row>
    <row r="228" spans="1:11" ht="15.95" customHeight="1" x14ac:dyDescent="0.25">
      <c r="A228" s="53" t="s">
        <v>51</v>
      </c>
      <c r="B228" s="53" t="s">
        <v>121</v>
      </c>
      <c r="C228" s="53" t="s">
        <v>123</v>
      </c>
      <c r="D228" s="53" t="str">
        <f t="shared" si="23"/>
        <v>PRESTATIONS REALISEES PAR LES PROFESIONNELS SALARIES DU PCPE :</v>
      </c>
      <c r="E228" s="53" t="str">
        <f t="shared" si="24"/>
        <v>09 - Psychologue</v>
      </c>
      <c r="F228" s="295"/>
      <c r="G228" s="296"/>
      <c r="H228" s="35" t="s">
        <v>175</v>
      </c>
      <c r="I228" s="170">
        <v>879</v>
      </c>
      <c r="J228" s="114"/>
      <c r="K228" s="288"/>
    </row>
    <row r="229" spans="1:11" ht="15.95" customHeight="1" x14ac:dyDescent="0.25">
      <c r="A229" s="53" t="s">
        <v>51</v>
      </c>
      <c r="B229" s="53" t="s">
        <v>121</v>
      </c>
      <c r="C229" s="53" t="s">
        <v>123</v>
      </c>
      <c r="D229" s="53" t="str">
        <f t="shared" si="23"/>
        <v>PRESTATIONS REALISEES PAR LES PROFESIONNELS SALARIES DU PCPE :</v>
      </c>
      <c r="E229" s="53" t="str">
        <f t="shared" si="24"/>
        <v>10  - Psychomotricien</v>
      </c>
      <c r="F229" s="295"/>
      <c r="G229" s="296"/>
      <c r="H229" s="35" t="s">
        <v>166</v>
      </c>
      <c r="I229" s="170">
        <v>0</v>
      </c>
      <c r="J229" s="114"/>
      <c r="K229" s="288"/>
    </row>
    <row r="230" spans="1:11" ht="15.95" customHeight="1" x14ac:dyDescent="0.25">
      <c r="A230" s="53" t="s">
        <v>51</v>
      </c>
      <c r="B230" s="53" t="s">
        <v>121</v>
      </c>
      <c r="C230" s="53" t="s">
        <v>123</v>
      </c>
      <c r="D230" s="53" t="str">
        <f t="shared" si="23"/>
        <v>PRESTATIONS REALISEES PAR LES PROFESIONNELS SALARIES DU PCPE :</v>
      </c>
      <c r="E230" s="53" t="str">
        <f t="shared" si="24"/>
        <v>11 - Kinésithérapeute</v>
      </c>
      <c r="F230" s="295"/>
      <c r="G230" s="296"/>
      <c r="H230" s="35" t="s">
        <v>176</v>
      </c>
      <c r="I230" s="170">
        <v>0</v>
      </c>
      <c r="J230" s="114"/>
      <c r="K230" s="288"/>
    </row>
    <row r="231" spans="1:11" ht="15.95" customHeight="1" x14ac:dyDescent="0.25">
      <c r="A231" s="53" t="s">
        <v>51</v>
      </c>
      <c r="B231" s="53" t="s">
        <v>121</v>
      </c>
      <c r="C231" s="53" t="s">
        <v>123</v>
      </c>
      <c r="D231" s="53" t="str">
        <f t="shared" si="23"/>
        <v>PRESTATIONS REALISEES PAR LES PROFESIONNELS SALARIES DU PCPE :</v>
      </c>
      <c r="E231" s="53" t="str">
        <f t="shared" si="24"/>
        <v>12 - Orthophoniste</v>
      </c>
      <c r="F231" s="295"/>
      <c r="G231" s="296"/>
      <c r="H231" s="35" t="s">
        <v>177</v>
      </c>
      <c r="I231" s="170">
        <v>0</v>
      </c>
      <c r="J231" s="114"/>
      <c r="K231" s="288"/>
    </row>
    <row r="232" spans="1:11" ht="15.95" customHeight="1" x14ac:dyDescent="0.25">
      <c r="A232" s="53" t="s">
        <v>51</v>
      </c>
      <c r="B232" s="53" t="s">
        <v>121</v>
      </c>
      <c r="C232" s="53" t="s">
        <v>123</v>
      </c>
      <c r="D232" s="53" t="str">
        <f t="shared" si="23"/>
        <v>PRESTATIONS REALISEES PAR LES PROFESIONNELS SALARIES DU PCPE :</v>
      </c>
      <c r="E232" s="53" t="str">
        <f t="shared" si="24"/>
        <v>13 - Orthoptiste</v>
      </c>
      <c r="F232" s="295"/>
      <c r="G232" s="296"/>
      <c r="H232" s="35" t="s">
        <v>178</v>
      </c>
      <c r="I232" s="170">
        <v>0</v>
      </c>
      <c r="J232" s="114"/>
      <c r="K232" s="288"/>
    </row>
    <row r="233" spans="1:11" ht="15.95" customHeight="1" x14ac:dyDescent="0.25">
      <c r="A233" s="53" t="s">
        <v>51</v>
      </c>
      <c r="B233" s="53" t="s">
        <v>121</v>
      </c>
      <c r="C233" s="53" t="s">
        <v>123</v>
      </c>
      <c r="D233" s="53" t="str">
        <f t="shared" si="23"/>
        <v>PRESTATIONS REALISEES PAR LES PROFESIONNELS SALARIES DU PCPE :</v>
      </c>
      <c r="E233" s="53" t="str">
        <f t="shared" si="24"/>
        <v>14 - Ergothérapeute</v>
      </c>
      <c r="F233" s="295"/>
      <c r="G233" s="296"/>
      <c r="H233" s="35" t="s">
        <v>179</v>
      </c>
      <c r="I233" s="170">
        <v>0</v>
      </c>
      <c r="J233" s="114"/>
      <c r="K233" s="288"/>
    </row>
    <row r="234" spans="1:11" ht="15.95" customHeight="1" x14ac:dyDescent="0.25">
      <c r="A234" s="53" t="s">
        <v>51</v>
      </c>
      <c r="B234" s="53" t="s">
        <v>121</v>
      </c>
      <c r="C234" s="53" t="s">
        <v>123</v>
      </c>
      <c r="D234" s="53" t="str">
        <f t="shared" si="23"/>
        <v>PRESTATIONS REALISEES PAR LES PROFESIONNELS SALARIES DU PCPE :</v>
      </c>
      <c r="E234" s="53" t="str">
        <f t="shared" si="24"/>
        <v>15 - Infirmier</v>
      </c>
      <c r="F234" s="295"/>
      <c r="G234" s="296"/>
      <c r="H234" s="35" t="s">
        <v>180</v>
      </c>
      <c r="I234" s="170">
        <v>0</v>
      </c>
      <c r="J234" s="114"/>
      <c r="K234" s="288"/>
    </row>
    <row r="235" spans="1:11" ht="15.95" customHeight="1" x14ac:dyDescent="0.25">
      <c r="A235" s="53" t="s">
        <v>51</v>
      </c>
      <c r="B235" s="53" t="s">
        <v>121</v>
      </c>
      <c r="C235" s="53" t="s">
        <v>123</v>
      </c>
      <c r="D235" s="53" t="str">
        <f t="shared" si="23"/>
        <v>PRESTATIONS REALISEES PAR LES PROFESIONNELS SALARIES DU PCPE :</v>
      </c>
      <c r="E235" s="53" t="str">
        <f t="shared" si="24"/>
        <v>16 - Aide-soignant</v>
      </c>
      <c r="F235" s="295"/>
      <c r="G235" s="296"/>
      <c r="H235" s="35" t="s">
        <v>181</v>
      </c>
      <c r="I235" s="170">
        <v>0</v>
      </c>
      <c r="J235" s="114"/>
      <c r="K235" s="288"/>
    </row>
    <row r="236" spans="1:11" ht="15.95" customHeight="1" x14ac:dyDescent="0.25">
      <c r="A236" s="53" t="s">
        <v>51</v>
      </c>
      <c r="B236" s="53" t="s">
        <v>121</v>
      </c>
      <c r="C236" s="53" t="s">
        <v>123</v>
      </c>
      <c r="D236" s="53" t="str">
        <f t="shared" si="23"/>
        <v>PRESTATIONS REALISEES PAR LES PROFESIONNELS SALARIES DU PCPE :</v>
      </c>
      <c r="E236" s="53" t="str">
        <f t="shared" si="24"/>
        <v>17 - AMP</v>
      </c>
      <c r="F236" s="295"/>
      <c r="G236" s="296"/>
      <c r="H236" s="35" t="s">
        <v>182</v>
      </c>
      <c r="I236" s="170">
        <v>0</v>
      </c>
      <c r="J236" s="114"/>
      <c r="K236" s="288"/>
    </row>
    <row r="237" spans="1:11" ht="15.95" customHeight="1" x14ac:dyDescent="0.25">
      <c r="A237" s="53" t="s">
        <v>51</v>
      </c>
      <c r="B237" s="53" t="s">
        <v>121</v>
      </c>
      <c r="C237" s="53" t="s">
        <v>123</v>
      </c>
      <c r="D237" s="53" t="str">
        <f t="shared" si="23"/>
        <v>PRESTATIONS REALISEES PAR LES PROFESIONNELS SALARIES DU PCPE :</v>
      </c>
      <c r="E237" s="53" t="str">
        <f t="shared" si="24"/>
        <v>18 - Educateur spécialisé</v>
      </c>
      <c r="F237" s="295"/>
      <c r="G237" s="296"/>
      <c r="H237" s="35" t="s">
        <v>183</v>
      </c>
      <c r="I237" s="170">
        <v>347</v>
      </c>
      <c r="J237" s="114"/>
      <c r="K237" s="288"/>
    </row>
    <row r="238" spans="1:11" ht="15.95" customHeight="1" x14ac:dyDescent="0.25">
      <c r="A238" s="53" t="s">
        <v>51</v>
      </c>
      <c r="B238" s="53" t="s">
        <v>121</v>
      </c>
      <c r="C238" s="53" t="s">
        <v>123</v>
      </c>
      <c r="D238" s="53" t="str">
        <f t="shared" si="23"/>
        <v>PRESTATIONS REALISEES PAR LES PROFESIONNELS SALARIES DU PCPE :</v>
      </c>
      <c r="E238" s="53" t="str">
        <f t="shared" si="24"/>
        <v>19 - Moniteur éducateur</v>
      </c>
      <c r="F238" s="295"/>
      <c r="G238" s="296"/>
      <c r="H238" s="35" t="s">
        <v>184</v>
      </c>
      <c r="I238" s="170">
        <v>0</v>
      </c>
      <c r="J238" s="114"/>
      <c r="K238" s="288"/>
    </row>
    <row r="239" spans="1:11" ht="15.95" customHeight="1" x14ac:dyDescent="0.25">
      <c r="A239" s="53" t="s">
        <v>51</v>
      </c>
      <c r="B239" s="53" t="s">
        <v>121</v>
      </c>
      <c r="C239" s="53" t="s">
        <v>123</v>
      </c>
      <c r="D239" s="53" t="str">
        <f t="shared" si="23"/>
        <v>PRESTATIONS REALISEES PAR LES PROFESIONNELS SALARIES DU PCPE :</v>
      </c>
      <c r="E239" s="53" t="str">
        <f t="shared" si="24"/>
        <v>20 - Educateur sportif</v>
      </c>
      <c r="F239" s="295"/>
      <c r="G239" s="296"/>
      <c r="H239" s="35" t="s">
        <v>185</v>
      </c>
      <c r="I239" s="170">
        <v>0</v>
      </c>
      <c r="J239" s="114"/>
      <c r="K239" s="288"/>
    </row>
    <row r="240" spans="1:11" ht="15.95" customHeight="1" x14ac:dyDescent="0.25">
      <c r="A240" s="53" t="s">
        <v>51</v>
      </c>
      <c r="B240" s="53" t="s">
        <v>121</v>
      </c>
      <c r="C240" s="53" t="s">
        <v>123</v>
      </c>
      <c r="D240" s="53" t="str">
        <f t="shared" si="23"/>
        <v>PRESTATIONS REALISEES PAR LES PROFESIONNELS SALARIES DU PCPE :</v>
      </c>
      <c r="E240" s="53" t="str">
        <f t="shared" si="24"/>
        <v>21 - Educateur de jeunes enfants</v>
      </c>
      <c r="F240" s="295"/>
      <c r="G240" s="296"/>
      <c r="H240" s="35" t="s">
        <v>186</v>
      </c>
      <c r="I240" s="170">
        <v>0</v>
      </c>
      <c r="J240" s="114"/>
      <c r="K240" s="288"/>
    </row>
    <row r="241" spans="1:11" ht="15.95" customHeight="1" x14ac:dyDescent="0.25">
      <c r="A241" s="53" t="s">
        <v>51</v>
      </c>
      <c r="B241" s="53" t="s">
        <v>121</v>
      </c>
      <c r="C241" s="53" t="s">
        <v>123</v>
      </c>
      <c r="D241" s="53" t="str">
        <f t="shared" si="23"/>
        <v>PRESTATIONS REALISEES PAR LES PROFESIONNELS SALARIES DU PCPE :</v>
      </c>
      <c r="E241" s="53" t="str">
        <f t="shared" si="24"/>
        <v>22 - Assistant social</v>
      </c>
      <c r="F241" s="295"/>
      <c r="G241" s="296"/>
      <c r="H241" s="35" t="s">
        <v>187</v>
      </c>
      <c r="I241" s="170">
        <v>279</v>
      </c>
      <c r="J241" s="114"/>
      <c r="K241" s="288"/>
    </row>
    <row r="242" spans="1:11" ht="15.95" customHeight="1" x14ac:dyDescent="0.25">
      <c r="A242" s="53" t="s">
        <v>51</v>
      </c>
      <c r="B242" s="53" t="s">
        <v>121</v>
      </c>
      <c r="C242" s="53" t="s">
        <v>123</v>
      </c>
      <c r="D242" s="53" t="str">
        <f t="shared" si="23"/>
        <v>PRESTATIONS REALISEES PAR LES PROFESIONNELS SALARIES DU PCPE :</v>
      </c>
      <c r="E242" s="53" t="str">
        <f t="shared" si="24"/>
        <v>23 - Autre personnel médical ou MS</v>
      </c>
      <c r="F242" s="295"/>
      <c r="G242" s="296"/>
      <c r="H242" s="35" t="s">
        <v>188</v>
      </c>
      <c r="I242" s="170">
        <v>0</v>
      </c>
      <c r="J242" s="114"/>
      <c r="K242" s="288"/>
    </row>
    <row r="243" spans="1:11" ht="15.95" customHeight="1" x14ac:dyDescent="0.25">
      <c r="A243" s="53" t="s">
        <v>51</v>
      </c>
      <c r="B243" s="53" t="s">
        <v>121</v>
      </c>
      <c r="C243" s="53" t="s">
        <v>123</v>
      </c>
      <c r="D243" s="53" t="str">
        <f t="shared" si="23"/>
        <v>PRESTATIONS REALISEES PAR LES PROFESIONNELS SALARIES DU PCPE :</v>
      </c>
      <c r="E243" s="53" t="str">
        <f>"Autres Préciser : " &amp; "|" &amp; H243</f>
        <v>Autres Préciser : |24 - Autres Préciser : coordonnateur de parcours/pilote</v>
      </c>
      <c r="F243" s="295"/>
      <c r="G243" s="296"/>
      <c r="H243" s="108" t="s">
        <v>392</v>
      </c>
      <c r="I243" s="171">
        <v>1184</v>
      </c>
      <c r="J243" s="173"/>
      <c r="K243" s="289"/>
    </row>
    <row r="244" spans="1:11" ht="25.5" customHeight="1" thickBot="1" x14ac:dyDescent="0.3">
      <c r="A244" s="53" t="s">
        <v>71</v>
      </c>
      <c r="B244" s="53" t="s">
        <v>71</v>
      </c>
      <c r="C244" s="53" t="s">
        <v>71</v>
      </c>
      <c r="D244" s="53" t="s">
        <v>71</v>
      </c>
      <c r="E244" s="53" t="s">
        <v>71</v>
      </c>
      <c r="F244" s="295"/>
      <c r="G244" s="296"/>
      <c r="H244" s="177" t="s">
        <v>162</v>
      </c>
      <c r="I244" s="199" t="s">
        <v>159</v>
      </c>
      <c r="J244" s="64"/>
      <c r="K244" s="65" t="s">
        <v>16</v>
      </c>
    </row>
    <row r="245" spans="1:11" ht="15.95" customHeight="1" x14ac:dyDescent="0.25">
      <c r="A245" s="53" t="s">
        <v>51</v>
      </c>
      <c r="B245" s="53" t="s">
        <v>121</v>
      </c>
      <c r="C245" s="53" t="s">
        <v>123</v>
      </c>
      <c r="D245" s="53" t="str">
        <f>$H$244</f>
        <v>PRESTATIONS REALISEES PAR LES PROFESIONNELS LIBERAUX FINANCES PAR LE PCPE  :</v>
      </c>
      <c r="E245" s="53" t="str">
        <f t="shared" ref="E245:E248" si="25">H245</f>
        <v xml:space="preserve">01 - Educateurs libéraux </v>
      </c>
      <c r="F245" s="295"/>
      <c r="G245" s="296"/>
      <c r="H245" s="39" t="s">
        <v>189</v>
      </c>
      <c r="I245" s="172">
        <v>13</v>
      </c>
      <c r="J245" s="114"/>
      <c r="K245" s="287">
        <f>SUM(I245:I249)</f>
        <v>34</v>
      </c>
    </row>
    <row r="246" spans="1:11" ht="15.95" customHeight="1" x14ac:dyDescent="0.25">
      <c r="A246" s="53" t="s">
        <v>51</v>
      </c>
      <c r="B246" s="53" t="s">
        <v>121</v>
      </c>
      <c r="C246" s="53" t="s">
        <v>123</v>
      </c>
      <c r="D246" s="53" t="str">
        <f t="shared" ref="D246:D249" si="26">$H$244</f>
        <v>PRESTATIONS REALISEES PAR LES PROFESIONNELS LIBERAUX FINANCES PAR LE PCPE  :</v>
      </c>
      <c r="E246" s="53" t="str">
        <f t="shared" si="25"/>
        <v>02 - Psychologues</v>
      </c>
      <c r="F246" s="295"/>
      <c r="G246" s="296"/>
      <c r="H246" s="35" t="s">
        <v>190</v>
      </c>
      <c r="I246" s="170">
        <v>2</v>
      </c>
      <c r="J246" s="114"/>
      <c r="K246" s="288"/>
    </row>
    <row r="247" spans="1:11" ht="15.95" customHeight="1" x14ac:dyDescent="0.25">
      <c r="A247" s="53" t="s">
        <v>51</v>
      </c>
      <c r="B247" s="53" t="s">
        <v>121</v>
      </c>
      <c r="C247" s="53" t="s">
        <v>123</v>
      </c>
      <c r="D247" s="53" t="str">
        <f t="shared" si="26"/>
        <v>PRESTATIONS REALISEES PAR LES PROFESIONNELS LIBERAUX FINANCES PAR LE PCPE  :</v>
      </c>
      <c r="E247" s="53" t="str">
        <f t="shared" si="25"/>
        <v>03 - Ergothérapeutes</v>
      </c>
      <c r="F247" s="295"/>
      <c r="G247" s="296"/>
      <c r="H247" s="39" t="s">
        <v>191</v>
      </c>
      <c r="I247" s="170">
        <v>1</v>
      </c>
      <c r="J247" s="114"/>
      <c r="K247" s="288"/>
    </row>
    <row r="248" spans="1:11" ht="15.95" customHeight="1" x14ac:dyDescent="0.25">
      <c r="A248" s="53" t="s">
        <v>51</v>
      </c>
      <c r="B248" s="53" t="s">
        <v>121</v>
      </c>
      <c r="C248" s="53" t="s">
        <v>123</v>
      </c>
      <c r="D248" s="53" t="str">
        <f t="shared" si="26"/>
        <v>PRESTATIONS REALISEES PAR LES PROFESIONNELS LIBERAUX FINANCES PAR LE PCPE  :</v>
      </c>
      <c r="E248" s="53" t="str">
        <f t="shared" si="25"/>
        <v>04 - Psychomotriciens</v>
      </c>
      <c r="F248" s="295"/>
      <c r="G248" s="296"/>
      <c r="H248" s="35" t="s">
        <v>192</v>
      </c>
      <c r="I248" s="170">
        <v>3</v>
      </c>
      <c r="J248" s="114"/>
      <c r="K248" s="288"/>
    </row>
    <row r="249" spans="1:11" ht="15.95" customHeight="1" x14ac:dyDescent="0.25">
      <c r="A249" s="53" t="s">
        <v>51</v>
      </c>
      <c r="B249" s="53" t="s">
        <v>121</v>
      </c>
      <c r="C249" s="53" t="s">
        <v>123</v>
      </c>
      <c r="D249" s="53" t="str">
        <f t="shared" si="26"/>
        <v>PRESTATIONS REALISEES PAR LES PROFESIONNELS LIBERAUX FINANCES PAR LE PCPE  :</v>
      </c>
      <c r="E249" s="53" t="str">
        <f>"Autres Préciser : " &amp; "|" &amp; H249</f>
        <v>Autres Préciser : |05 - Autres Préciser : orthophoniste</v>
      </c>
      <c r="F249" s="302"/>
      <c r="G249" s="303"/>
      <c r="H249" s="109" t="s">
        <v>381</v>
      </c>
      <c r="I249" s="171">
        <v>15</v>
      </c>
      <c r="J249" s="173"/>
      <c r="K249" s="289"/>
    </row>
    <row r="250" spans="1:11" ht="15.95" customHeight="1" x14ac:dyDescent="0.25">
      <c r="A250" s="53" t="s">
        <v>71</v>
      </c>
      <c r="B250" s="53" t="s">
        <v>71</v>
      </c>
      <c r="C250" s="53" t="s">
        <v>71</v>
      </c>
      <c r="D250" s="53" t="s">
        <v>71</v>
      </c>
      <c r="E250" s="53" t="s">
        <v>71</v>
      </c>
      <c r="F250" s="73"/>
      <c r="G250" s="74"/>
      <c r="H250" s="72"/>
      <c r="I250" s="119"/>
      <c r="J250" s="119"/>
      <c r="K250" s="120"/>
    </row>
    <row r="251" spans="1:11" ht="48" customHeight="1" thickBot="1" x14ac:dyDescent="0.3">
      <c r="A251" s="53" t="s">
        <v>51</v>
      </c>
      <c r="B251" s="53" t="s">
        <v>121</v>
      </c>
      <c r="C251" s="53" t="s">
        <v>123</v>
      </c>
      <c r="D251" s="53" t="s">
        <v>123</v>
      </c>
      <c r="E251" s="53" t="s">
        <v>17</v>
      </c>
      <c r="F251" s="216" t="s">
        <v>17</v>
      </c>
      <c r="G251" s="217"/>
      <c r="H251" s="217"/>
      <c r="I251" s="218" t="s">
        <v>393</v>
      </c>
      <c r="J251" s="218"/>
      <c r="K251" s="219"/>
    </row>
    <row r="252" spans="1:11" ht="15.95" customHeight="1" thickBot="1" x14ac:dyDescent="0.3">
      <c r="A252" s="53" t="s">
        <v>71</v>
      </c>
      <c r="B252" s="53" t="s">
        <v>71</v>
      </c>
      <c r="C252" s="53" t="s">
        <v>71</v>
      </c>
      <c r="D252" s="53" t="s">
        <v>71</v>
      </c>
      <c r="E252" s="53" t="s">
        <v>71</v>
      </c>
      <c r="F252" s="247" t="s">
        <v>124</v>
      </c>
      <c r="G252" s="248"/>
      <c r="H252" s="177" t="s">
        <v>163</v>
      </c>
      <c r="I252" s="199" t="s">
        <v>159</v>
      </c>
      <c r="J252" s="64"/>
      <c r="K252" s="65" t="s">
        <v>16</v>
      </c>
    </row>
    <row r="253" spans="1:11" ht="15.95" customHeight="1" x14ac:dyDescent="0.25">
      <c r="A253" s="53" t="s">
        <v>51</v>
      </c>
      <c r="B253" s="53" t="s">
        <v>121</v>
      </c>
      <c r="C253" s="53" t="s">
        <v>124</v>
      </c>
      <c r="D253" s="53" t="str">
        <f>$H$252</f>
        <v>LIEUX DES PRESTATIONS A DESTINATION DES PERSONNES ACCOMPAGNEES</v>
      </c>
      <c r="E253" s="53" t="str">
        <f>H253</f>
        <v xml:space="preserve">01 - Interventions réalisées au domicile </v>
      </c>
      <c r="F253" s="249"/>
      <c r="G253" s="250"/>
      <c r="H253" s="75" t="s">
        <v>208</v>
      </c>
      <c r="I253" s="169">
        <v>695</v>
      </c>
      <c r="J253" s="174"/>
      <c r="K253" s="308">
        <f>SUM(I253:I259)</f>
        <v>2723</v>
      </c>
    </row>
    <row r="254" spans="1:11" ht="15.95" customHeight="1" x14ac:dyDescent="0.25">
      <c r="A254" s="53" t="s">
        <v>51</v>
      </c>
      <c r="B254" s="53" t="s">
        <v>121</v>
      </c>
      <c r="C254" s="53" t="s">
        <v>124</v>
      </c>
      <c r="D254" s="53" t="str">
        <f t="shared" ref="D254:D259" si="27">$H$252</f>
        <v>LIEUX DES PRESTATIONS A DESTINATION DES PERSONNES ACCOMPAGNEES</v>
      </c>
      <c r="E254" s="53" t="str">
        <f t="shared" ref="E254:E258" si="28">H254</f>
        <v>02 - Interventions réalisées au sein du PCPE</v>
      </c>
      <c r="F254" s="249"/>
      <c r="G254" s="250"/>
      <c r="H254" s="35" t="s">
        <v>209</v>
      </c>
      <c r="I254" s="170">
        <v>1171</v>
      </c>
      <c r="J254" s="114"/>
      <c r="K254" s="309"/>
    </row>
    <row r="255" spans="1:11" ht="15.95" customHeight="1" x14ac:dyDescent="0.25">
      <c r="A255" s="53" t="s">
        <v>51</v>
      </c>
      <c r="B255" s="53" t="s">
        <v>121</v>
      </c>
      <c r="C255" s="53" t="s">
        <v>124</v>
      </c>
      <c r="D255" s="53" t="str">
        <f t="shared" si="27"/>
        <v>LIEUX DES PRESTATIONS A DESTINATION DES PERSONNES ACCOMPAGNEES</v>
      </c>
      <c r="E255" s="53" t="str">
        <f t="shared" si="28"/>
        <v>03 - Interventions réalisées en ESMS (ESMS support)</v>
      </c>
      <c r="F255" s="249"/>
      <c r="G255" s="250"/>
      <c r="H255" s="39" t="s">
        <v>351</v>
      </c>
      <c r="I255" s="170">
        <v>0</v>
      </c>
      <c r="J255" s="114"/>
      <c r="K255" s="309"/>
    </row>
    <row r="256" spans="1:11" ht="15.95" customHeight="1" x14ac:dyDescent="0.25">
      <c r="A256" s="53" t="s">
        <v>51</v>
      </c>
      <c r="B256" s="53" t="s">
        <v>121</v>
      </c>
      <c r="C256" s="53" t="s">
        <v>124</v>
      </c>
      <c r="D256" s="53" t="str">
        <f t="shared" si="27"/>
        <v>LIEUX DES PRESTATIONS A DESTINATION DES PERSONNES ACCOMPAGNEES</v>
      </c>
      <c r="E256" s="53" t="str">
        <f t="shared" si="28"/>
        <v>04 -  Interventions réalisées en ESMS (hors ESMS support)</v>
      </c>
      <c r="F256" s="249"/>
      <c r="G256" s="250"/>
      <c r="H256" s="35" t="s">
        <v>352</v>
      </c>
      <c r="I256" s="170">
        <v>0</v>
      </c>
      <c r="J256" s="114"/>
      <c r="K256" s="309"/>
    </row>
    <row r="257" spans="1:11" ht="15.95" customHeight="1" x14ac:dyDescent="0.25">
      <c r="A257" s="53" t="s">
        <v>51</v>
      </c>
      <c r="B257" s="53" t="s">
        <v>121</v>
      </c>
      <c r="C257" s="53" t="s">
        <v>124</v>
      </c>
      <c r="D257" s="53" t="str">
        <f t="shared" si="27"/>
        <v>LIEUX DES PRESTATIONS A DESTINATION DES PERSONNES ACCOMPAGNEES</v>
      </c>
      <c r="E257" s="53" t="str">
        <f t="shared" si="28"/>
        <v>05 - Interventions réalisées dans un établissement scolaire</v>
      </c>
      <c r="F257" s="249"/>
      <c r="G257" s="250"/>
      <c r="H257" s="39" t="s">
        <v>353</v>
      </c>
      <c r="I257" s="170">
        <v>734</v>
      </c>
      <c r="J257" s="114"/>
      <c r="K257" s="309"/>
    </row>
    <row r="258" spans="1:11" ht="15.95" customHeight="1" x14ac:dyDescent="0.25">
      <c r="A258" s="53" t="s">
        <v>51</v>
      </c>
      <c r="B258" s="53" t="s">
        <v>121</v>
      </c>
      <c r="C258" s="53" t="s">
        <v>124</v>
      </c>
      <c r="D258" s="53" t="str">
        <f t="shared" si="27"/>
        <v>LIEUX DES PRESTATIONS A DESTINATION DES PERSONNES ACCOMPAGNEES</v>
      </c>
      <c r="E258" s="53" t="str">
        <f t="shared" si="28"/>
        <v>06 - Interventions réalisées en établissement sanitaire</v>
      </c>
      <c r="F258" s="249"/>
      <c r="G258" s="250"/>
      <c r="H258" s="35" t="s">
        <v>354</v>
      </c>
      <c r="I258" s="170">
        <v>40</v>
      </c>
      <c r="J258" s="114"/>
      <c r="K258" s="309"/>
    </row>
    <row r="259" spans="1:11" ht="15.95" customHeight="1" x14ac:dyDescent="0.25">
      <c r="A259" s="53" t="s">
        <v>51</v>
      </c>
      <c r="B259" s="53" t="s">
        <v>121</v>
      </c>
      <c r="C259" s="53" t="s">
        <v>124</v>
      </c>
      <c r="D259" s="53" t="str">
        <f t="shared" si="27"/>
        <v>LIEUX DES PRESTATIONS A DESTINATION DES PERSONNES ACCOMPAGNEES</v>
      </c>
      <c r="E259" s="53" t="str">
        <f>"Autres Préciser : " &amp; "|" &amp; H259</f>
        <v>Autres Préciser : |07 - Interventions réalisées dans d'autres lieux / Preciser: Cabinet libérale, Centre de Loisirs</v>
      </c>
      <c r="F259" s="313"/>
      <c r="G259" s="314"/>
      <c r="H259" s="109" t="s">
        <v>386</v>
      </c>
      <c r="I259" s="171">
        <v>83</v>
      </c>
      <c r="J259" s="175"/>
      <c r="K259" s="310"/>
    </row>
    <row r="260" spans="1:11" ht="15.95" customHeight="1" x14ac:dyDescent="0.25">
      <c r="A260" s="53" t="s">
        <v>71</v>
      </c>
      <c r="B260" s="53" t="s">
        <v>71</v>
      </c>
      <c r="C260" s="53" t="s">
        <v>71</v>
      </c>
      <c r="D260" s="53" t="s">
        <v>71</v>
      </c>
      <c r="E260" s="53" t="s">
        <v>71</v>
      </c>
      <c r="F260" s="73"/>
      <c r="G260" s="74"/>
      <c r="H260" s="72"/>
      <c r="I260" s="119"/>
      <c r="J260" s="119"/>
      <c r="K260" s="120"/>
    </row>
    <row r="261" spans="1:11" ht="48" customHeight="1" thickBot="1" x14ac:dyDescent="0.3">
      <c r="A261" s="53" t="s">
        <v>51</v>
      </c>
      <c r="B261" s="53" t="s">
        <v>121</v>
      </c>
      <c r="C261" s="53" t="s">
        <v>124</v>
      </c>
      <c r="D261" s="53" t="s">
        <v>124</v>
      </c>
      <c r="E261" s="53" t="s">
        <v>17</v>
      </c>
      <c r="F261" s="216" t="s">
        <v>17</v>
      </c>
      <c r="G261" s="217"/>
      <c r="H261" s="217"/>
      <c r="I261" s="218" t="s">
        <v>394</v>
      </c>
      <c r="J261" s="218"/>
      <c r="K261" s="219"/>
    </row>
    <row r="262" spans="1:11" ht="15.95" customHeight="1" thickBot="1" x14ac:dyDescent="0.3">
      <c r="A262" s="53" t="s">
        <v>71</v>
      </c>
      <c r="B262" s="53" t="s">
        <v>71</v>
      </c>
      <c r="C262" s="53" t="s">
        <v>71</v>
      </c>
      <c r="D262" s="53" t="s">
        <v>71</v>
      </c>
      <c r="E262" s="53" t="s">
        <v>71</v>
      </c>
      <c r="F262" s="161"/>
      <c r="G262" s="76"/>
      <c r="H262" s="76"/>
      <c r="I262" s="199" t="s">
        <v>159</v>
      </c>
      <c r="J262" s="64"/>
      <c r="K262" s="65" t="s">
        <v>16</v>
      </c>
    </row>
    <row r="263" spans="1:11" ht="15.95" customHeight="1" x14ac:dyDescent="0.25">
      <c r="A263" s="53" t="s">
        <v>51</v>
      </c>
      <c r="B263" s="53" t="s">
        <v>121</v>
      </c>
      <c r="C263" s="53" t="s">
        <v>126</v>
      </c>
      <c r="D263" s="53"/>
      <c r="E263" s="53" t="str">
        <f>H263</f>
        <v>01 - Guidance parentale</v>
      </c>
      <c r="F263" s="247" t="s">
        <v>125</v>
      </c>
      <c r="G263" s="248"/>
      <c r="H263" s="75" t="s">
        <v>210</v>
      </c>
      <c r="I263" s="169">
        <v>25</v>
      </c>
      <c r="J263" s="114"/>
      <c r="K263" s="308">
        <f>SUM(I263:I268)</f>
        <v>95</v>
      </c>
    </row>
    <row r="264" spans="1:11" ht="15.95" customHeight="1" x14ac:dyDescent="0.25">
      <c r="A264" s="53" t="s">
        <v>51</v>
      </c>
      <c r="B264" s="53" t="s">
        <v>121</v>
      </c>
      <c r="C264" s="53" t="s">
        <v>126</v>
      </c>
      <c r="D264" s="53"/>
      <c r="E264" s="53" t="str">
        <f t="shared" ref="E264:E267" si="29">H264</f>
        <v>02 - Aide à la compréhension de l’offre sanitaire et médico-sociale du territoire</v>
      </c>
      <c r="F264" s="249"/>
      <c r="G264" s="250"/>
      <c r="H264" s="76" t="s">
        <v>211</v>
      </c>
      <c r="I264" s="170">
        <v>15</v>
      </c>
      <c r="J264" s="114"/>
      <c r="K264" s="309"/>
    </row>
    <row r="265" spans="1:11" ht="15.95" customHeight="1" x14ac:dyDescent="0.25">
      <c r="A265" s="53" t="s">
        <v>51</v>
      </c>
      <c r="B265" s="53" t="s">
        <v>121</v>
      </c>
      <c r="C265" s="53" t="s">
        <v>126</v>
      </c>
      <c r="D265" s="53"/>
      <c r="E265" s="53" t="str">
        <f t="shared" si="29"/>
        <v xml:space="preserve">03 - Appui aux démarches administratives </v>
      </c>
      <c r="F265" s="249"/>
      <c r="G265" s="250"/>
      <c r="H265" s="76" t="s">
        <v>212</v>
      </c>
      <c r="I265" s="170">
        <v>20</v>
      </c>
      <c r="J265" s="114"/>
      <c r="K265" s="309"/>
    </row>
    <row r="266" spans="1:11" ht="15.95" customHeight="1" x14ac:dyDescent="0.25">
      <c r="A266" s="53" t="s">
        <v>51</v>
      </c>
      <c r="B266" s="53" t="s">
        <v>121</v>
      </c>
      <c r="C266" s="53" t="s">
        <v>126</v>
      </c>
      <c r="D266" s="53"/>
      <c r="E266" s="53" t="str">
        <f t="shared" si="29"/>
        <v>04 - Coordination / médiation entre les différents acteurs</v>
      </c>
      <c r="F266" s="249"/>
      <c r="G266" s="250"/>
      <c r="H266" s="76" t="s">
        <v>213</v>
      </c>
      <c r="I266" s="170">
        <v>35</v>
      </c>
      <c r="J266" s="114"/>
      <c r="K266" s="309"/>
    </row>
    <row r="267" spans="1:11" ht="15.95" customHeight="1" x14ac:dyDescent="0.25">
      <c r="A267" s="53" t="s">
        <v>51</v>
      </c>
      <c r="B267" s="53" t="s">
        <v>121</v>
      </c>
      <c r="C267" s="53" t="s">
        <v>126</v>
      </c>
      <c r="D267" s="53"/>
      <c r="E267" s="53" t="str">
        <f t="shared" si="29"/>
        <v>05 - Aucune</v>
      </c>
      <c r="F267" s="249"/>
      <c r="G267" s="250"/>
      <c r="H267" s="76" t="s">
        <v>214</v>
      </c>
      <c r="I267" s="170">
        <v>0</v>
      </c>
      <c r="J267" s="114"/>
      <c r="K267" s="309"/>
    </row>
    <row r="268" spans="1:11" ht="15.95" customHeight="1" x14ac:dyDescent="0.25">
      <c r="A268" s="53" t="s">
        <v>51</v>
      </c>
      <c r="B268" s="53" t="s">
        <v>121</v>
      </c>
      <c r="C268" s="53" t="s">
        <v>126</v>
      </c>
      <c r="D268" s="53"/>
      <c r="E268" s="53" t="str">
        <f>"Autres Préciser : " &amp; "|" &amp; H268</f>
        <v>Autres Préciser : |06 - Autres Préciser :</v>
      </c>
      <c r="F268" s="313"/>
      <c r="G268" s="314"/>
      <c r="H268" s="109" t="s">
        <v>338</v>
      </c>
      <c r="I268" s="171">
        <v>0</v>
      </c>
      <c r="J268" s="175"/>
      <c r="K268" s="310"/>
    </row>
    <row r="269" spans="1:11" ht="15.95" customHeight="1" x14ac:dyDescent="0.25">
      <c r="A269" s="53" t="s">
        <v>71</v>
      </c>
      <c r="B269" s="53" t="s">
        <v>71</v>
      </c>
      <c r="C269" s="53" t="s">
        <v>71</v>
      </c>
      <c r="D269" s="53" t="s">
        <v>71</v>
      </c>
      <c r="E269" s="53" t="s">
        <v>71</v>
      </c>
      <c r="F269" s="73"/>
      <c r="G269" s="74"/>
      <c r="H269" s="72"/>
      <c r="I269" s="119"/>
      <c r="J269" s="119"/>
      <c r="K269" s="120"/>
    </row>
    <row r="270" spans="1:11" ht="39.950000000000003" customHeight="1" thickBot="1" x14ac:dyDescent="0.3">
      <c r="A270" s="53" t="s">
        <v>51</v>
      </c>
      <c r="B270" s="53" t="s">
        <v>121</v>
      </c>
      <c r="C270" s="53" t="s">
        <v>126</v>
      </c>
      <c r="D270" s="53" t="s">
        <v>126</v>
      </c>
      <c r="E270" s="53" t="s">
        <v>17</v>
      </c>
      <c r="F270" s="216" t="s">
        <v>17</v>
      </c>
      <c r="G270" s="217"/>
      <c r="H270" s="217"/>
      <c r="I270" s="218" t="s">
        <v>395</v>
      </c>
      <c r="J270" s="218"/>
      <c r="K270" s="219"/>
    </row>
    <row r="271" spans="1:11" ht="15.95" customHeight="1" thickBot="1" x14ac:dyDescent="0.3">
      <c r="A271" s="30" t="s">
        <v>71</v>
      </c>
      <c r="B271" s="30" t="s">
        <v>71</v>
      </c>
      <c r="C271" s="30" t="s">
        <v>71</v>
      </c>
      <c r="D271" s="30" t="s">
        <v>71</v>
      </c>
      <c r="E271" s="30" t="s">
        <v>71</v>
      </c>
    </row>
    <row r="272" spans="1:11" ht="15.95" customHeight="1" thickBot="1" x14ac:dyDescent="0.3">
      <c r="A272" s="30" t="s">
        <v>71</v>
      </c>
      <c r="B272" s="30" t="s">
        <v>71</v>
      </c>
      <c r="C272" s="30" t="s">
        <v>71</v>
      </c>
      <c r="D272" s="30" t="s">
        <v>71</v>
      </c>
      <c r="E272" s="30" t="s">
        <v>71</v>
      </c>
      <c r="F272" s="237" t="s">
        <v>129</v>
      </c>
      <c r="G272" s="238"/>
      <c r="H272" s="238"/>
      <c r="I272" s="238"/>
      <c r="J272" s="238"/>
      <c r="K272" s="239"/>
    </row>
    <row r="273" spans="1:11" ht="15.95" customHeight="1" x14ac:dyDescent="0.25">
      <c r="A273" s="30" t="s">
        <v>71</v>
      </c>
      <c r="B273" s="30" t="s">
        <v>71</v>
      </c>
      <c r="C273" s="30" t="s">
        <v>71</v>
      </c>
      <c r="D273" s="30" t="s">
        <v>71</v>
      </c>
      <c r="E273" s="30" t="s">
        <v>71</v>
      </c>
      <c r="F273" s="54"/>
      <c r="G273" s="55"/>
      <c r="H273" s="56"/>
      <c r="I273" s="56"/>
      <c r="J273" s="56"/>
      <c r="K273" s="57"/>
    </row>
    <row r="274" spans="1:11" ht="67.5" customHeight="1" thickBot="1" x14ac:dyDescent="0.3">
      <c r="A274" s="30" t="s">
        <v>51</v>
      </c>
      <c r="B274" s="30" t="s">
        <v>127</v>
      </c>
      <c r="C274" s="30" t="s">
        <v>127</v>
      </c>
      <c r="D274" s="30" t="s">
        <v>127</v>
      </c>
      <c r="E274" s="30" t="s">
        <v>17</v>
      </c>
      <c r="F274" s="216" t="s">
        <v>17</v>
      </c>
      <c r="G274" s="217"/>
      <c r="H274" s="217"/>
      <c r="I274" s="218" t="s">
        <v>387</v>
      </c>
      <c r="J274" s="218"/>
      <c r="K274" s="219"/>
    </row>
    <row r="275" spans="1:11" ht="15.95" customHeight="1" thickBot="1" x14ac:dyDescent="0.3">
      <c r="A275" s="30" t="s">
        <v>71</v>
      </c>
      <c r="B275" s="30" t="s">
        <v>71</v>
      </c>
      <c r="C275" s="30" t="s">
        <v>71</v>
      </c>
      <c r="D275" s="30" t="s">
        <v>71</v>
      </c>
      <c r="E275" s="30" t="s">
        <v>71</v>
      </c>
    </row>
    <row r="276" spans="1:11" ht="15.95" customHeight="1" thickBot="1" x14ac:dyDescent="0.3">
      <c r="A276" s="53" t="s">
        <v>71</v>
      </c>
      <c r="B276" s="53" t="s">
        <v>71</v>
      </c>
      <c r="C276" s="53" t="s">
        <v>71</v>
      </c>
      <c r="D276" s="53" t="s">
        <v>71</v>
      </c>
      <c r="E276" s="53" t="s">
        <v>71</v>
      </c>
      <c r="F276" s="237" t="s">
        <v>128</v>
      </c>
      <c r="G276" s="238"/>
      <c r="H276" s="238"/>
      <c r="I276" s="238"/>
      <c r="J276" s="238"/>
      <c r="K276" s="239"/>
    </row>
    <row r="277" spans="1:11" ht="15.95" customHeight="1" x14ac:dyDescent="0.25">
      <c r="A277" s="53" t="s">
        <v>71</v>
      </c>
      <c r="B277" s="53" t="s">
        <v>71</v>
      </c>
      <c r="C277" s="53" t="s">
        <v>71</v>
      </c>
      <c r="D277" s="53" t="s">
        <v>71</v>
      </c>
      <c r="E277" s="53" t="s">
        <v>71</v>
      </c>
      <c r="F277" s="77"/>
      <c r="G277" s="78"/>
      <c r="H277" s="79"/>
      <c r="I277" s="80"/>
      <c r="J277" s="80"/>
      <c r="K277" s="81"/>
    </row>
    <row r="278" spans="1:11" ht="60.6" customHeight="1" thickBot="1" x14ac:dyDescent="0.3">
      <c r="A278" s="82" t="s">
        <v>51</v>
      </c>
      <c r="B278" s="82" t="s">
        <v>128</v>
      </c>
      <c r="C278" s="82" t="s">
        <v>128</v>
      </c>
      <c r="D278" s="53" t="s">
        <v>128</v>
      </c>
      <c r="E278" s="53" t="s">
        <v>17</v>
      </c>
      <c r="F278" s="240" t="s">
        <v>17</v>
      </c>
      <c r="G278" s="241"/>
      <c r="H278" s="241"/>
      <c r="I278" s="242" t="s">
        <v>396</v>
      </c>
      <c r="J278" s="242"/>
      <c r="K278" s="243"/>
    </row>
    <row r="279" spans="1:11" ht="15.95" customHeight="1" thickBot="1" x14ac:dyDescent="0.3">
      <c r="A279" s="82" t="s">
        <v>71</v>
      </c>
      <c r="B279" s="82" t="s">
        <v>71</v>
      </c>
      <c r="C279" s="82" t="s">
        <v>71</v>
      </c>
      <c r="D279" s="53" t="s">
        <v>71</v>
      </c>
      <c r="E279" s="53" t="s">
        <v>71</v>
      </c>
      <c r="F279" s="178"/>
      <c r="G279" s="179"/>
      <c r="H279" s="179"/>
      <c r="I279" s="137"/>
      <c r="J279" s="137"/>
      <c r="K279" s="138"/>
    </row>
    <row r="280" spans="1:11" ht="15.95" customHeight="1" thickBot="1" x14ac:dyDescent="0.3">
      <c r="A280" s="82" t="s">
        <v>71</v>
      </c>
      <c r="B280" s="82" t="s">
        <v>71</v>
      </c>
      <c r="C280" s="82" t="s">
        <v>71</v>
      </c>
      <c r="D280" s="53" t="s">
        <v>71</v>
      </c>
      <c r="E280" s="53" t="s">
        <v>71</v>
      </c>
      <c r="F280" s="237" t="s">
        <v>165</v>
      </c>
      <c r="G280" s="238"/>
      <c r="H280" s="238"/>
      <c r="I280" s="238"/>
      <c r="J280" s="238"/>
      <c r="K280" s="239"/>
    </row>
    <row r="281" spans="1:11" ht="15.95" customHeight="1" thickBot="1" x14ac:dyDescent="0.3">
      <c r="A281" s="82" t="s">
        <v>71</v>
      </c>
      <c r="B281" s="82" t="s">
        <v>71</v>
      </c>
      <c r="C281" s="82" t="s">
        <v>71</v>
      </c>
      <c r="D281" s="53" t="s">
        <v>71</v>
      </c>
      <c r="E281" s="53" t="s">
        <v>71</v>
      </c>
      <c r="F281" s="187"/>
      <c r="G281" s="75"/>
      <c r="H281" s="197" t="s">
        <v>355</v>
      </c>
      <c r="I281" s="188" t="s">
        <v>349</v>
      </c>
      <c r="J281" s="189"/>
      <c r="K281" s="190"/>
    </row>
    <row r="282" spans="1:11" ht="15.95" customHeight="1" x14ac:dyDescent="0.25">
      <c r="A282" s="82" t="s">
        <v>51</v>
      </c>
      <c r="B282" s="82" t="s">
        <v>165</v>
      </c>
      <c r="C282" s="82" t="s">
        <v>130</v>
      </c>
      <c r="D282" s="53"/>
      <c r="E282" s="53" t="str">
        <f>H282</f>
        <v>01 - Actualiser et affiner l’évaluation des besoins</v>
      </c>
      <c r="F282" s="247" t="s">
        <v>164</v>
      </c>
      <c r="G282" s="248"/>
      <c r="H282" s="75" t="s">
        <v>253</v>
      </c>
      <c r="I282" s="191">
        <v>5</v>
      </c>
      <c r="J282" s="121"/>
      <c r="K282" s="122"/>
    </row>
    <row r="283" spans="1:11" ht="15.95" customHeight="1" x14ac:dyDescent="0.25">
      <c r="A283" s="82" t="s">
        <v>51</v>
      </c>
      <c r="B283" s="82" t="s">
        <v>165</v>
      </c>
      <c r="C283" s="82" t="s">
        <v>130</v>
      </c>
      <c r="D283" s="53"/>
      <c r="E283" s="53" t="str">
        <f t="shared" ref="E283:E290" si="30">H283</f>
        <v>02 - Eviter les ruptures de parcours</v>
      </c>
      <c r="F283" s="249"/>
      <c r="G283" s="250"/>
      <c r="H283" s="76" t="s">
        <v>254</v>
      </c>
      <c r="I283" s="195">
        <v>3</v>
      </c>
      <c r="J283" s="123"/>
      <c r="K283" s="124"/>
    </row>
    <row r="284" spans="1:11" ht="27" customHeight="1" x14ac:dyDescent="0.25">
      <c r="A284" s="82" t="s">
        <v>51</v>
      </c>
      <c r="B284" s="82" t="s">
        <v>165</v>
      </c>
      <c r="C284" s="82" t="s">
        <v>130</v>
      </c>
      <c r="D284" s="53"/>
      <c r="E284" s="53" t="str">
        <f t="shared" si="30"/>
        <v>03 - Favoriser l’accès aux droits des personnes (lisibilité de l’offre et soutien administratif)</v>
      </c>
      <c r="F284" s="249"/>
      <c r="G284" s="250"/>
      <c r="H284" s="76" t="s">
        <v>255</v>
      </c>
      <c r="I284" s="195">
        <v>4</v>
      </c>
      <c r="J284" s="123"/>
      <c r="K284" s="124"/>
    </row>
    <row r="285" spans="1:11" ht="15.95" customHeight="1" x14ac:dyDescent="0.25">
      <c r="A285" s="82" t="s">
        <v>51</v>
      </c>
      <c r="B285" s="82" t="s">
        <v>165</v>
      </c>
      <c r="C285" s="82" t="s">
        <v>130</v>
      </c>
      <c r="D285" s="53"/>
      <c r="E285" s="53" t="str">
        <f t="shared" si="30"/>
        <v>04 - Renforcer le pouvoir d’agir</v>
      </c>
      <c r="F285" s="249"/>
      <c r="G285" s="250"/>
      <c r="H285" s="76" t="s">
        <v>256</v>
      </c>
      <c r="I285" s="195">
        <v>4</v>
      </c>
      <c r="J285" s="123"/>
      <c r="K285" s="124"/>
    </row>
    <row r="286" spans="1:11" ht="15.95" customHeight="1" x14ac:dyDescent="0.25">
      <c r="A286" s="82" t="s">
        <v>51</v>
      </c>
      <c r="B286" s="82" t="s">
        <v>165</v>
      </c>
      <c r="C286" s="82" t="s">
        <v>130</v>
      </c>
      <c r="D286" s="53"/>
      <c r="E286" s="53" t="str">
        <f t="shared" si="30"/>
        <v>05 - Apporter un soutien aux familles et aidants</v>
      </c>
      <c r="F286" s="249"/>
      <c r="G286" s="250"/>
      <c r="H286" s="76" t="s">
        <v>257</v>
      </c>
      <c r="I286" s="195">
        <v>4</v>
      </c>
      <c r="J286" s="123"/>
      <c r="K286" s="124"/>
    </row>
    <row r="287" spans="1:11" ht="39.950000000000003" customHeight="1" x14ac:dyDescent="0.25">
      <c r="A287" s="82" t="s">
        <v>51</v>
      </c>
      <c r="B287" s="82" t="s">
        <v>165</v>
      </c>
      <c r="C287" s="82" t="s">
        <v>130</v>
      </c>
      <c r="D287" s="53"/>
      <c r="E287" s="53" t="str">
        <f t="shared" si="30"/>
        <v>06 - Faciliter les liens entre les acteurs intervenant auprès des personnes et de leurs aidants (équipes pédagogiques, professionnels libéraux, professionnels d’ESMS…)</v>
      </c>
      <c r="F287" s="249"/>
      <c r="G287" s="250"/>
      <c r="H287" s="76" t="s">
        <v>258</v>
      </c>
      <c r="I287" s="195">
        <v>5</v>
      </c>
      <c r="J287" s="123"/>
      <c r="K287" s="124"/>
    </row>
    <row r="288" spans="1:11" ht="15.6" customHeight="1" x14ac:dyDescent="0.25">
      <c r="A288" s="82" t="s">
        <v>51</v>
      </c>
      <c r="B288" s="82" t="s">
        <v>165</v>
      </c>
      <c r="C288" s="82" t="s">
        <v>130</v>
      </c>
      <c r="D288" s="53"/>
      <c r="E288" s="53" t="str">
        <f t="shared" si="30"/>
        <v>07 - Permettre à l’entourage de la personne de mieux appréhender ses besoins</v>
      </c>
      <c r="F288" s="249"/>
      <c r="G288" s="250"/>
      <c r="H288" s="76" t="s">
        <v>259</v>
      </c>
      <c r="I288" s="195">
        <v>4</v>
      </c>
      <c r="J288" s="123"/>
      <c r="K288" s="124"/>
    </row>
    <row r="289" spans="1:11" ht="26.1" customHeight="1" x14ac:dyDescent="0.25">
      <c r="A289" s="82" t="s">
        <v>51</v>
      </c>
      <c r="B289" s="82" t="s">
        <v>165</v>
      </c>
      <c r="C289" s="82" t="s">
        <v>130</v>
      </c>
      <c r="D289" s="53"/>
      <c r="E289" s="53" t="str">
        <f t="shared" si="30"/>
        <v>08 - Etre un lieu ressource pour les partenaires du territoire (proposition de formation, sensibilisation…)</v>
      </c>
      <c r="F289" s="249"/>
      <c r="G289" s="250"/>
      <c r="H289" s="76" t="s">
        <v>260</v>
      </c>
      <c r="I289" s="195">
        <v>4</v>
      </c>
      <c r="J289" s="123"/>
      <c r="K289" s="124"/>
    </row>
    <row r="290" spans="1:11" ht="15.95" customHeight="1" x14ac:dyDescent="0.25">
      <c r="A290" s="82" t="s">
        <v>51</v>
      </c>
      <c r="B290" s="82" t="s">
        <v>165</v>
      </c>
      <c r="C290" s="82" t="s">
        <v>130</v>
      </c>
      <c r="D290" s="53"/>
      <c r="E290" s="53" t="str">
        <f t="shared" si="30"/>
        <v>09 - Souplesse d’intervention et réactivité de la réponse apportée</v>
      </c>
      <c r="F290" s="249"/>
      <c r="G290" s="250"/>
      <c r="H290" s="76" t="s">
        <v>261</v>
      </c>
      <c r="I290" s="195">
        <v>5</v>
      </c>
      <c r="J290" s="123"/>
      <c r="K290" s="124"/>
    </row>
    <row r="291" spans="1:11" ht="15.95" customHeight="1" thickBot="1" x14ac:dyDescent="0.3">
      <c r="A291" s="82" t="s">
        <v>51</v>
      </c>
      <c r="B291" s="82" t="s">
        <v>165</v>
      </c>
      <c r="C291" s="82" t="s">
        <v>130</v>
      </c>
      <c r="D291" s="53"/>
      <c r="E291" s="53" t="str">
        <f>"Autres Préciser : " &amp; "|" &amp; H291</f>
        <v>Autres Préciser : |10 - Autres bénéfices Préciser :</v>
      </c>
      <c r="F291" s="251"/>
      <c r="G291" s="252"/>
      <c r="H291" s="192" t="s">
        <v>337</v>
      </c>
      <c r="I291" s="196">
        <v>0</v>
      </c>
      <c r="J291" s="193"/>
      <c r="K291" s="194"/>
    </row>
    <row r="292" spans="1:11" ht="15.95" customHeight="1" x14ac:dyDescent="0.25">
      <c r="A292" s="82" t="s">
        <v>71</v>
      </c>
      <c r="B292" s="82" t="s">
        <v>71</v>
      </c>
      <c r="C292" s="82" t="s">
        <v>71</v>
      </c>
      <c r="D292" s="53" t="s">
        <v>71</v>
      </c>
      <c r="E292" s="53" t="s">
        <v>71</v>
      </c>
      <c r="F292" s="77"/>
      <c r="G292" s="78"/>
      <c r="H292" s="79"/>
      <c r="I292" s="80"/>
      <c r="J292" s="80"/>
      <c r="K292" s="81"/>
    </row>
    <row r="293" spans="1:11" ht="33" customHeight="1" thickBot="1" x14ac:dyDescent="0.3">
      <c r="A293" s="82" t="s">
        <v>51</v>
      </c>
      <c r="B293" s="82" t="s">
        <v>165</v>
      </c>
      <c r="C293" s="82" t="s">
        <v>130</v>
      </c>
      <c r="D293" s="53" t="s">
        <v>130</v>
      </c>
      <c r="E293" s="53" t="s">
        <v>17</v>
      </c>
      <c r="F293" s="216" t="s">
        <v>17</v>
      </c>
      <c r="G293" s="217"/>
      <c r="H293" s="217"/>
      <c r="I293" s="218" t="s">
        <v>397</v>
      </c>
      <c r="J293" s="218"/>
      <c r="K293" s="219"/>
    </row>
    <row r="294" spans="1:11" ht="15.95" customHeight="1" x14ac:dyDescent="0.25">
      <c r="A294" s="30" t="s">
        <v>71</v>
      </c>
      <c r="B294" s="30" t="s">
        <v>71</v>
      </c>
      <c r="C294" s="30" t="s">
        <v>71</v>
      </c>
      <c r="D294" s="30" t="s">
        <v>71</v>
      </c>
      <c r="E294" s="30" t="s">
        <v>71</v>
      </c>
    </row>
    <row r="295" spans="1:11" ht="15.95" customHeight="1" x14ac:dyDescent="0.25">
      <c r="A295" s="30" t="s">
        <v>71</v>
      </c>
      <c r="B295" s="30" t="s">
        <v>71</v>
      </c>
      <c r="C295" s="30" t="s">
        <v>71</v>
      </c>
      <c r="D295" s="30" t="s">
        <v>71</v>
      </c>
      <c r="E295" s="30" t="s">
        <v>71</v>
      </c>
    </row>
    <row r="296" spans="1:11" ht="15.95" customHeight="1" thickBot="1" x14ac:dyDescent="0.3">
      <c r="A296" s="30" t="s">
        <v>71</v>
      </c>
      <c r="B296" s="30" t="s">
        <v>71</v>
      </c>
      <c r="C296" s="30" t="s">
        <v>71</v>
      </c>
      <c r="D296" s="30" t="s">
        <v>71</v>
      </c>
      <c r="E296" s="30" t="s">
        <v>71</v>
      </c>
    </row>
    <row r="297" spans="1:11" s="25" customFormat="1" ht="15.95" customHeight="1" thickBot="1" x14ac:dyDescent="0.3">
      <c r="A297" s="30" t="s">
        <v>71</v>
      </c>
      <c r="B297" s="30" t="s">
        <v>71</v>
      </c>
      <c r="C297" s="30" t="s">
        <v>71</v>
      </c>
      <c r="D297" s="30" t="s">
        <v>71</v>
      </c>
      <c r="E297" s="30" t="s">
        <v>71</v>
      </c>
      <c r="F297" s="244" t="s">
        <v>54</v>
      </c>
      <c r="G297" s="245"/>
      <c r="H297" s="245"/>
      <c r="I297" s="245"/>
      <c r="J297" s="245"/>
      <c r="K297" s="246"/>
    </row>
    <row r="298" spans="1:11" ht="15.95" customHeight="1" thickBot="1" x14ac:dyDescent="0.3">
      <c r="A298" s="30" t="s">
        <v>71</v>
      </c>
      <c r="B298" s="30" t="s">
        <v>71</v>
      </c>
      <c r="C298" s="30" t="s">
        <v>71</v>
      </c>
      <c r="D298" s="30" t="s">
        <v>71</v>
      </c>
      <c r="E298" s="30" t="s">
        <v>71</v>
      </c>
      <c r="F298" s="25"/>
      <c r="G298" s="25"/>
      <c r="H298" s="25"/>
      <c r="I298" s="25"/>
    </row>
    <row r="299" spans="1:11" ht="15.95" customHeight="1" thickBot="1" x14ac:dyDescent="0.3">
      <c r="A299" s="30" t="s">
        <v>71</v>
      </c>
      <c r="B299" s="30" t="s">
        <v>71</v>
      </c>
      <c r="C299" s="30" t="s">
        <v>71</v>
      </c>
      <c r="D299" s="30" t="s">
        <v>71</v>
      </c>
      <c r="E299" s="30" t="s">
        <v>71</v>
      </c>
      <c r="F299" s="259" t="s">
        <v>131</v>
      </c>
      <c r="G299" s="260"/>
      <c r="H299" s="260"/>
      <c r="I299" s="19" t="s">
        <v>52</v>
      </c>
      <c r="J299" s="20" t="s">
        <v>40</v>
      </c>
      <c r="K299" s="21" t="s">
        <v>16</v>
      </c>
    </row>
    <row r="300" spans="1:11" ht="15.95" customHeight="1" x14ac:dyDescent="0.25">
      <c r="A300" s="53" t="s">
        <v>54</v>
      </c>
      <c r="B300" s="53" t="str">
        <f>$F$299</f>
        <v>3.1 Partenaires du PCPE</v>
      </c>
      <c r="C300" s="53" t="s">
        <v>55</v>
      </c>
      <c r="D300" s="53" t="s">
        <v>56</v>
      </c>
      <c r="E300" s="53" t="str">
        <f>H300</f>
        <v>01 - Structures petite enfance</v>
      </c>
      <c r="F300" s="253" t="s">
        <v>55</v>
      </c>
      <c r="G300" s="264" t="s">
        <v>56</v>
      </c>
      <c r="H300" s="83" t="s">
        <v>269</v>
      </c>
      <c r="I300" s="128">
        <v>0</v>
      </c>
      <c r="J300" s="34">
        <f>IFERROR(I300/$K$300,0)</f>
        <v>0</v>
      </c>
      <c r="K300" s="255">
        <f>SUM(I300:I307,I308:I314,I315:I319,I320:I328)</f>
        <v>44</v>
      </c>
    </row>
    <row r="301" spans="1:11" ht="15.95" customHeight="1" x14ac:dyDescent="0.25">
      <c r="A301" s="53" t="s">
        <v>54</v>
      </c>
      <c r="B301" s="53" t="str">
        <f t="shared" ref="B301:B364" si="31">$F$299</f>
        <v>3.1 Partenaires du PCPE</v>
      </c>
      <c r="C301" s="53" t="s">
        <v>55</v>
      </c>
      <c r="D301" s="53" t="s">
        <v>56</v>
      </c>
      <c r="E301" s="53" t="str">
        <f t="shared" ref="E301:E366" si="32">H301</f>
        <v>02 - Collectivités locales</v>
      </c>
      <c r="F301" s="254"/>
      <c r="G301" s="265"/>
      <c r="H301" s="84" t="s">
        <v>270</v>
      </c>
      <c r="I301" s="129">
        <v>0</v>
      </c>
      <c r="J301" s="36">
        <f>IFERROR(I301/$K$300,0)</f>
        <v>0</v>
      </c>
      <c r="K301" s="256"/>
    </row>
    <row r="302" spans="1:11" ht="15.95" customHeight="1" x14ac:dyDescent="0.25">
      <c r="A302" s="53" t="s">
        <v>54</v>
      </c>
      <c r="B302" s="53" t="str">
        <f t="shared" si="31"/>
        <v>3.1 Partenaires du PCPE</v>
      </c>
      <c r="C302" s="53" t="s">
        <v>55</v>
      </c>
      <c r="D302" s="53" t="s">
        <v>56</v>
      </c>
      <c r="E302" s="53" t="str">
        <f t="shared" si="32"/>
        <v>03 - Education nationale, établissements scolaires</v>
      </c>
      <c r="F302" s="254"/>
      <c r="G302" s="265"/>
      <c r="H302" s="84" t="s">
        <v>271</v>
      </c>
      <c r="I302" s="129">
        <v>8</v>
      </c>
      <c r="J302" s="36">
        <f t="shared" ref="J302:J328" si="33">IFERROR(I302/$K$300,0)</f>
        <v>0.18181818181818182</v>
      </c>
      <c r="K302" s="256"/>
    </row>
    <row r="303" spans="1:11" ht="15.95" customHeight="1" x14ac:dyDescent="0.25">
      <c r="A303" s="53" t="s">
        <v>54</v>
      </c>
      <c r="B303" s="53" t="str">
        <f t="shared" si="31"/>
        <v>3.1 Partenaires du PCPE</v>
      </c>
      <c r="C303" s="53" t="s">
        <v>55</v>
      </c>
      <c r="D303" s="53" t="s">
        <v>56</v>
      </c>
      <c r="E303" s="53" t="str">
        <f t="shared" si="32"/>
        <v>04 - CMP</v>
      </c>
      <c r="F303" s="254"/>
      <c r="G303" s="265"/>
      <c r="H303" s="84" t="s">
        <v>272</v>
      </c>
      <c r="I303" s="129">
        <v>0</v>
      </c>
      <c r="J303" s="36">
        <f t="shared" si="33"/>
        <v>0</v>
      </c>
      <c r="K303" s="256"/>
    </row>
    <row r="304" spans="1:11" ht="15.95" customHeight="1" x14ac:dyDescent="0.25">
      <c r="A304" s="53" t="s">
        <v>54</v>
      </c>
      <c r="B304" s="53" t="str">
        <f t="shared" si="31"/>
        <v>3.1 Partenaires du PCPE</v>
      </c>
      <c r="C304" s="53" t="s">
        <v>55</v>
      </c>
      <c r="D304" s="53" t="s">
        <v>56</v>
      </c>
      <c r="E304" s="53" t="str">
        <f t="shared" si="32"/>
        <v>05 - Service de Psychiatrie / Pédopsychiatrie</v>
      </c>
      <c r="F304" s="254"/>
      <c r="G304" s="265"/>
      <c r="H304" s="84" t="s">
        <v>273</v>
      </c>
      <c r="I304" s="129">
        <v>0</v>
      </c>
      <c r="J304" s="36">
        <f t="shared" si="33"/>
        <v>0</v>
      </c>
      <c r="K304" s="256"/>
    </row>
    <row r="305" spans="1:11" ht="15.95" customHeight="1" x14ac:dyDescent="0.25">
      <c r="A305" s="53" t="s">
        <v>54</v>
      </c>
      <c r="B305" s="53" t="str">
        <f t="shared" si="31"/>
        <v>3.1 Partenaires du PCPE</v>
      </c>
      <c r="C305" s="53" t="s">
        <v>55</v>
      </c>
      <c r="D305" s="53" t="s">
        <v>56</v>
      </c>
      <c r="E305" s="53" t="str">
        <f t="shared" si="32"/>
        <v>06 - PMI</v>
      </c>
      <c r="F305" s="254"/>
      <c r="G305" s="265"/>
      <c r="H305" s="84" t="s">
        <v>274</v>
      </c>
      <c r="I305" s="129">
        <v>0</v>
      </c>
      <c r="J305" s="36">
        <f t="shared" si="33"/>
        <v>0</v>
      </c>
      <c r="K305" s="256"/>
    </row>
    <row r="306" spans="1:11" ht="15.95" customHeight="1" x14ac:dyDescent="0.25">
      <c r="A306" s="53" t="s">
        <v>54</v>
      </c>
      <c r="B306" s="53" t="str">
        <f t="shared" si="31"/>
        <v>3.1 Partenaires du PCPE</v>
      </c>
      <c r="C306" s="53" t="s">
        <v>55</v>
      </c>
      <c r="D306" s="53" t="s">
        <v>56</v>
      </c>
      <c r="E306" s="53" t="str">
        <f t="shared" si="32"/>
        <v>07 - ASE</v>
      </c>
      <c r="F306" s="254"/>
      <c r="G306" s="265"/>
      <c r="H306" s="84" t="s">
        <v>275</v>
      </c>
      <c r="I306" s="129">
        <v>0</v>
      </c>
      <c r="J306" s="36">
        <f t="shared" si="33"/>
        <v>0</v>
      </c>
      <c r="K306" s="256"/>
    </row>
    <row r="307" spans="1:11" ht="15.95" customHeight="1" x14ac:dyDescent="0.25">
      <c r="A307" s="53" t="s">
        <v>54</v>
      </c>
      <c r="B307" s="53" t="str">
        <f t="shared" si="31"/>
        <v>3.1 Partenaires du PCPE</v>
      </c>
      <c r="C307" s="53" t="s">
        <v>55</v>
      </c>
      <c r="D307" s="53" t="s">
        <v>56</v>
      </c>
      <c r="E307" s="53" t="str">
        <f>"08 - Centres ressources / Précisez : " &amp; "|" &amp; H307</f>
        <v>08 - Centres ressources / Précisez : |08 - Centres ressources / Précisez : Centre Ressource Autisme</v>
      </c>
      <c r="F307" s="254"/>
      <c r="G307" s="265"/>
      <c r="H307" s="110" t="s">
        <v>383</v>
      </c>
      <c r="I307" s="130">
        <v>1</v>
      </c>
      <c r="J307" s="50">
        <f t="shared" si="33"/>
        <v>2.2727272727272728E-2</v>
      </c>
      <c r="K307" s="256"/>
    </row>
    <row r="308" spans="1:11" ht="15.95" customHeight="1" x14ac:dyDescent="0.25">
      <c r="A308" s="53" t="s">
        <v>54</v>
      </c>
      <c r="B308" s="53" t="str">
        <f t="shared" si="31"/>
        <v>3.1 Partenaires du PCPE</v>
      </c>
      <c r="C308" s="53" t="s">
        <v>55</v>
      </c>
      <c r="D308" s="53" t="s">
        <v>56</v>
      </c>
      <c r="E308" s="53" t="str">
        <f t="shared" si="32"/>
        <v>09 - ESMS de votre association</v>
      </c>
      <c r="F308" s="254"/>
      <c r="G308" s="265"/>
      <c r="H308" s="85" t="s">
        <v>276</v>
      </c>
      <c r="I308" s="134">
        <v>0</v>
      </c>
      <c r="J308" s="48">
        <f t="shared" si="33"/>
        <v>0</v>
      </c>
      <c r="K308" s="256"/>
    </row>
    <row r="309" spans="1:11" ht="15.95" customHeight="1" x14ac:dyDescent="0.25">
      <c r="A309" s="53" t="s">
        <v>54</v>
      </c>
      <c r="B309" s="53" t="str">
        <f t="shared" si="31"/>
        <v>3.1 Partenaires du PCPE</v>
      </c>
      <c r="C309" s="53" t="s">
        <v>55</v>
      </c>
      <c r="D309" s="53" t="s">
        <v>56</v>
      </c>
      <c r="E309" s="53" t="str">
        <f t="shared" si="32"/>
        <v>10 - Autres ESMS</v>
      </c>
      <c r="F309" s="254"/>
      <c r="G309" s="265"/>
      <c r="H309" s="84" t="s">
        <v>277</v>
      </c>
      <c r="I309" s="129">
        <v>0</v>
      </c>
      <c r="J309" s="36">
        <f t="shared" si="33"/>
        <v>0</v>
      </c>
      <c r="K309" s="256"/>
    </row>
    <row r="310" spans="1:11" ht="15.95" customHeight="1" x14ac:dyDescent="0.25">
      <c r="A310" s="53" t="s">
        <v>54</v>
      </c>
      <c r="B310" s="53" t="str">
        <f t="shared" si="31"/>
        <v>3.1 Partenaires du PCPE</v>
      </c>
      <c r="C310" s="53" t="s">
        <v>55</v>
      </c>
      <c r="D310" s="53" t="s">
        <v>56</v>
      </c>
      <c r="E310" s="53" t="str">
        <f t="shared" si="32"/>
        <v>11 - Associations de loisirs</v>
      </c>
      <c r="F310" s="254"/>
      <c r="G310" s="265"/>
      <c r="H310" s="84" t="s">
        <v>278</v>
      </c>
      <c r="I310" s="129">
        <v>0</v>
      </c>
      <c r="J310" s="36">
        <f t="shared" si="33"/>
        <v>0</v>
      </c>
      <c r="K310" s="256"/>
    </row>
    <row r="311" spans="1:11" ht="15.95" customHeight="1" x14ac:dyDescent="0.25">
      <c r="A311" s="53" t="s">
        <v>54</v>
      </c>
      <c r="B311" s="53" t="str">
        <f t="shared" si="31"/>
        <v>3.1 Partenaires du PCPE</v>
      </c>
      <c r="C311" s="53" t="s">
        <v>55</v>
      </c>
      <c r="D311" s="53" t="s">
        <v>56</v>
      </c>
      <c r="E311" s="53" t="str">
        <f t="shared" si="32"/>
        <v>12 - Association de soutien à la scolarité</v>
      </c>
      <c r="F311" s="254"/>
      <c r="G311" s="265"/>
      <c r="H311" s="84" t="s">
        <v>279</v>
      </c>
      <c r="I311" s="129">
        <v>0</v>
      </c>
      <c r="J311" s="36">
        <f t="shared" si="33"/>
        <v>0</v>
      </c>
      <c r="K311" s="256"/>
    </row>
    <row r="312" spans="1:11" ht="15.95" customHeight="1" x14ac:dyDescent="0.25">
      <c r="A312" s="53" t="s">
        <v>54</v>
      </c>
      <c r="B312" s="53" t="str">
        <f t="shared" si="31"/>
        <v>3.1 Partenaires du PCPE</v>
      </c>
      <c r="C312" s="53" t="s">
        <v>55</v>
      </c>
      <c r="D312" s="53" t="s">
        <v>56</v>
      </c>
      <c r="E312" s="53" t="str">
        <f t="shared" si="32"/>
        <v>13 - Aide à domicile</v>
      </c>
      <c r="F312" s="254"/>
      <c r="G312" s="265"/>
      <c r="H312" s="84" t="s">
        <v>280</v>
      </c>
      <c r="I312" s="129">
        <v>0</v>
      </c>
      <c r="J312" s="36">
        <f t="shared" si="33"/>
        <v>0</v>
      </c>
      <c r="K312" s="256"/>
    </row>
    <row r="313" spans="1:11" ht="15.95" customHeight="1" x14ac:dyDescent="0.25">
      <c r="A313" s="53" t="s">
        <v>54</v>
      </c>
      <c r="B313" s="53" t="str">
        <f t="shared" si="31"/>
        <v>3.1 Partenaires du PCPE</v>
      </c>
      <c r="C313" s="53" t="s">
        <v>55</v>
      </c>
      <c r="D313" s="53" t="s">
        <v>56</v>
      </c>
      <c r="E313" s="53" t="str">
        <f t="shared" si="32"/>
        <v>14 - Organismes de transport</v>
      </c>
      <c r="F313" s="254"/>
      <c r="G313" s="265"/>
      <c r="H313" s="84" t="s">
        <v>281</v>
      </c>
      <c r="I313" s="129">
        <v>0</v>
      </c>
      <c r="J313" s="36">
        <f t="shared" si="33"/>
        <v>0</v>
      </c>
      <c r="K313" s="256"/>
    </row>
    <row r="314" spans="1:11" ht="15.95" customHeight="1" x14ac:dyDescent="0.25">
      <c r="A314" s="53" t="s">
        <v>54</v>
      </c>
      <c r="B314" s="53" t="str">
        <f t="shared" si="31"/>
        <v>3.1 Partenaires du PCPE</v>
      </c>
      <c r="C314" s="53" t="s">
        <v>55</v>
      </c>
      <c r="D314" s="53" t="s">
        <v>56</v>
      </c>
      <c r="E314" s="53" t="str">
        <f>"15 - Autres / Précisez : " &amp; "|" &amp; H314</f>
        <v>15 - Autres / Précisez : |15 - Autres / Précisez :</v>
      </c>
      <c r="F314" s="254"/>
      <c r="G314" s="266"/>
      <c r="H314" s="111" t="s">
        <v>335</v>
      </c>
      <c r="I314" s="131">
        <v>0</v>
      </c>
      <c r="J314" s="38">
        <f t="shared" si="33"/>
        <v>0</v>
      </c>
      <c r="K314" s="256"/>
    </row>
    <row r="315" spans="1:11" ht="15.95" customHeight="1" x14ac:dyDescent="0.25">
      <c r="A315" s="53" t="s">
        <v>54</v>
      </c>
      <c r="B315" s="53" t="str">
        <f t="shared" si="31"/>
        <v>3.1 Partenaires du PCPE</v>
      </c>
      <c r="C315" s="53" t="s">
        <v>55</v>
      </c>
      <c r="D315" s="53" t="s">
        <v>57</v>
      </c>
      <c r="E315" s="53" t="str">
        <f t="shared" si="32"/>
        <v xml:space="preserve">01 - Educateurs libéraux </v>
      </c>
      <c r="F315" s="254"/>
      <c r="G315" s="286" t="s">
        <v>57</v>
      </c>
      <c r="H315" s="47" t="s">
        <v>189</v>
      </c>
      <c r="I315" s="132">
        <v>6</v>
      </c>
      <c r="J315" s="45">
        <f t="shared" si="33"/>
        <v>0.13636363636363635</v>
      </c>
      <c r="K315" s="256"/>
    </row>
    <row r="316" spans="1:11" ht="15.95" customHeight="1" x14ac:dyDescent="0.25">
      <c r="A316" s="53" t="s">
        <v>54</v>
      </c>
      <c r="B316" s="53" t="str">
        <f t="shared" si="31"/>
        <v>3.1 Partenaires du PCPE</v>
      </c>
      <c r="C316" s="53" t="s">
        <v>55</v>
      </c>
      <c r="D316" s="53" t="s">
        <v>57</v>
      </c>
      <c r="E316" s="53" t="str">
        <f t="shared" si="32"/>
        <v>02 - Psychologues</v>
      </c>
      <c r="F316" s="254"/>
      <c r="G316" s="286"/>
      <c r="H316" s="35" t="s">
        <v>190</v>
      </c>
      <c r="I316" s="129">
        <v>4</v>
      </c>
      <c r="J316" s="36">
        <f t="shared" si="33"/>
        <v>9.0909090909090912E-2</v>
      </c>
      <c r="K316" s="256"/>
    </row>
    <row r="317" spans="1:11" ht="15.95" customHeight="1" x14ac:dyDescent="0.25">
      <c r="A317" s="53" t="s">
        <v>54</v>
      </c>
      <c r="B317" s="53" t="str">
        <f t="shared" si="31"/>
        <v>3.1 Partenaires du PCPE</v>
      </c>
      <c r="C317" s="53" t="s">
        <v>55</v>
      </c>
      <c r="D317" s="53" t="s">
        <v>57</v>
      </c>
      <c r="E317" s="53" t="str">
        <f t="shared" si="32"/>
        <v>03 - Ergothérapeutes</v>
      </c>
      <c r="F317" s="254"/>
      <c r="G317" s="286"/>
      <c r="H317" s="35" t="s">
        <v>191</v>
      </c>
      <c r="I317" s="129">
        <v>9</v>
      </c>
      <c r="J317" s="36">
        <f t="shared" si="33"/>
        <v>0.20454545454545456</v>
      </c>
      <c r="K317" s="256"/>
    </row>
    <row r="318" spans="1:11" ht="15.95" customHeight="1" x14ac:dyDescent="0.25">
      <c r="A318" s="53" t="s">
        <v>54</v>
      </c>
      <c r="B318" s="53" t="str">
        <f t="shared" si="31"/>
        <v>3.1 Partenaires du PCPE</v>
      </c>
      <c r="C318" s="53" t="s">
        <v>55</v>
      </c>
      <c r="D318" s="53" t="s">
        <v>57</v>
      </c>
      <c r="E318" s="53" t="str">
        <f t="shared" si="32"/>
        <v>04 - Psychomotriciens</v>
      </c>
      <c r="F318" s="254"/>
      <c r="G318" s="286"/>
      <c r="H318" s="35" t="s">
        <v>192</v>
      </c>
      <c r="I318" s="129">
        <v>3</v>
      </c>
      <c r="J318" s="36">
        <f t="shared" si="33"/>
        <v>6.8181818181818177E-2</v>
      </c>
      <c r="K318" s="256"/>
    </row>
    <row r="319" spans="1:11" ht="15.95" customHeight="1" x14ac:dyDescent="0.25">
      <c r="A319" s="53" t="s">
        <v>54</v>
      </c>
      <c r="B319" s="53" t="str">
        <f t="shared" si="31"/>
        <v>3.1 Partenaires du PCPE</v>
      </c>
      <c r="C319" s="53" t="s">
        <v>55</v>
      </c>
      <c r="D319" s="53" t="s">
        <v>57</v>
      </c>
      <c r="E319" s="53" t="str">
        <f>"05 - Autres / Précisez : " &amp; "|" &amp; H319</f>
        <v>05 - Autres / Précisez : |05 - Autres / Précisez :</v>
      </c>
      <c r="F319" s="254"/>
      <c r="G319" s="286"/>
      <c r="H319" s="111" t="s">
        <v>334</v>
      </c>
      <c r="I319" s="131">
        <v>0</v>
      </c>
      <c r="J319" s="38">
        <f t="shared" ref="J319" si="34">IFERROR(I319/$K$300,0)</f>
        <v>0</v>
      </c>
      <c r="K319" s="256"/>
    </row>
    <row r="320" spans="1:11" ht="15.95" customHeight="1" x14ac:dyDescent="0.25">
      <c r="A320" s="53" t="s">
        <v>54</v>
      </c>
      <c r="B320" s="53" t="str">
        <f t="shared" si="31"/>
        <v>3.1 Partenaires du PCPE</v>
      </c>
      <c r="C320" s="53" t="s">
        <v>55</v>
      </c>
      <c r="D320" s="53" t="s">
        <v>59</v>
      </c>
      <c r="E320" s="53" t="str">
        <f t="shared" si="32"/>
        <v>01 - Kinésithérapeutes</v>
      </c>
      <c r="F320" s="254"/>
      <c r="G320" s="257" t="s">
        <v>59</v>
      </c>
      <c r="H320" s="44" t="s">
        <v>282</v>
      </c>
      <c r="I320" s="132">
        <v>0</v>
      </c>
      <c r="J320" s="45">
        <f t="shared" si="33"/>
        <v>0</v>
      </c>
      <c r="K320" s="256"/>
    </row>
    <row r="321" spans="1:11" ht="15.95" customHeight="1" x14ac:dyDescent="0.25">
      <c r="A321" s="53" t="s">
        <v>54</v>
      </c>
      <c r="B321" s="53" t="str">
        <f t="shared" si="31"/>
        <v>3.1 Partenaires du PCPE</v>
      </c>
      <c r="C321" s="53" t="s">
        <v>55</v>
      </c>
      <c r="D321" s="53" t="s">
        <v>59</v>
      </c>
      <c r="E321" s="53" t="str">
        <f t="shared" si="32"/>
        <v>02 - Orthophonistes</v>
      </c>
      <c r="F321" s="254"/>
      <c r="G321" s="258"/>
      <c r="H321" s="35" t="s">
        <v>283</v>
      </c>
      <c r="I321" s="129">
        <v>13</v>
      </c>
      <c r="J321" s="36">
        <f t="shared" si="33"/>
        <v>0.29545454545454547</v>
      </c>
      <c r="K321" s="256"/>
    </row>
    <row r="322" spans="1:11" ht="15.95" customHeight="1" x14ac:dyDescent="0.25">
      <c r="A322" s="53" t="s">
        <v>54</v>
      </c>
      <c r="B322" s="53" t="str">
        <f t="shared" si="31"/>
        <v>3.1 Partenaires du PCPE</v>
      </c>
      <c r="C322" s="53" t="s">
        <v>55</v>
      </c>
      <c r="D322" s="53" t="s">
        <v>59</v>
      </c>
      <c r="E322" s="53" t="str">
        <f t="shared" si="32"/>
        <v>03 - Infirmiers</v>
      </c>
      <c r="F322" s="254"/>
      <c r="G322" s="258"/>
      <c r="H322" s="35" t="s">
        <v>284</v>
      </c>
      <c r="I322" s="129">
        <v>0</v>
      </c>
      <c r="J322" s="36">
        <f t="shared" si="33"/>
        <v>0</v>
      </c>
      <c r="K322" s="256"/>
    </row>
    <row r="323" spans="1:11" ht="15.95" customHeight="1" x14ac:dyDescent="0.25">
      <c r="A323" s="53" t="s">
        <v>54</v>
      </c>
      <c r="B323" s="53" t="str">
        <f t="shared" si="31"/>
        <v>3.1 Partenaires du PCPE</v>
      </c>
      <c r="C323" s="53" t="s">
        <v>55</v>
      </c>
      <c r="D323" s="53" t="s">
        <v>59</v>
      </c>
      <c r="E323" s="53" t="str">
        <f t="shared" si="32"/>
        <v>04 - Médecins psychiatres</v>
      </c>
      <c r="F323" s="254"/>
      <c r="G323" s="258"/>
      <c r="H323" s="35" t="s">
        <v>285</v>
      </c>
      <c r="I323" s="129">
        <v>0</v>
      </c>
      <c r="J323" s="36">
        <f t="shared" si="33"/>
        <v>0</v>
      </c>
      <c r="K323" s="256"/>
    </row>
    <row r="324" spans="1:11" ht="15.95" customHeight="1" x14ac:dyDescent="0.25">
      <c r="A324" s="53" t="s">
        <v>54</v>
      </c>
      <c r="B324" s="53" t="str">
        <f t="shared" si="31"/>
        <v>3.1 Partenaires du PCPE</v>
      </c>
      <c r="C324" s="53" t="s">
        <v>55</v>
      </c>
      <c r="D324" s="53" t="s">
        <v>59</v>
      </c>
      <c r="E324" s="53" t="str">
        <f t="shared" si="32"/>
        <v>05 - Médecins généralistes</v>
      </c>
      <c r="F324" s="254"/>
      <c r="G324" s="258"/>
      <c r="H324" s="35" t="s">
        <v>286</v>
      </c>
      <c r="I324" s="129">
        <v>0</v>
      </c>
      <c r="J324" s="36">
        <f t="shared" si="33"/>
        <v>0</v>
      </c>
      <c r="K324" s="256"/>
    </row>
    <row r="325" spans="1:11" ht="15.95" customHeight="1" x14ac:dyDescent="0.25">
      <c r="A325" s="53" t="s">
        <v>54</v>
      </c>
      <c r="B325" s="53" t="str">
        <f t="shared" si="31"/>
        <v>3.1 Partenaires du PCPE</v>
      </c>
      <c r="C325" s="53" t="s">
        <v>55</v>
      </c>
      <c r="D325" s="53" t="s">
        <v>59</v>
      </c>
      <c r="E325" s="53" t="str">
        <f t="shared" si="32"/>
        <v>06 - Dentistes/orthodontistes</v>
      </c>
      <c r="F325" s="254"/>
      <c r="G325" s="258"/>
      <c r="H325" s="35" t="s">
        <v>287</v>
      </c>
      <c r="I325" s="129">
        <v>0</v>
      </c>
      <c r="J325" s="36">
        <f t="shared" si="33"/>
        <v>0</v>
      </c>
      <c r="K325" s="256"/>
    </row>
    <row r="326" spans="1:11" ht="15.95" customHeight="1" x14ac:dyDescent="0.25">
      <c r="A326" s="53" t="s">
        <v>54</v>
      </c>
      <c r="B326" s="53" t="str">
        <f t="shared" si="31"/>
        <v>3.1 Partenaires du PCPE</v>
      </c>
      <c r="C326" s="53" t="s">
        <v>55</v>
      </c>
      <c r="D326" s="53" t="s">
        <v>59</v>
      </c>
      <c r="E326" s="53" t="str">
        <f t="shared" si="32"/>
        <v xml:space="preserve">07 - Orthoptistes </v>
      </c>
      <c r="F326" s="254"/>
      <c r="G326" s="258"/>
      <c r="H326" s="35" t="s">
        <v>288</v>
      </c>
      <c r="I326" s="129">
        <v>0</v>
      </c>
      <c r="J326" s="36">
        <f t="shared" si="33"/>
        <v>0</v>
      </c>
      <c r="K326" s="256"/>
    </row>
    <row r="327" spans="1:11" ht="15.95" customHeight="1" x14ac:dyDescent="0.25">
      <c r="A327" s="53" t="s">
        <v>54</v>
      </c>
      <c r="B327" s="53" t="str">
        <f t="shared" si="31"/>
        <v>3.1 Partenaires du PCPE</v>
      </c>
      <c r="C327" s="53" t="s">
        <v>55</v>
      </c>
      <c r="D327" s="53" t="s">
        <v>59</v>
      </c>
      <c r="E327" s="53" t="str">
        <f t="shared" si="32"/>
        <v>08 - Ophtalmologues</v>
      </c>
      <c r="F327" s="254"/>
      <c r="G327" s="258"/>
      <c r="H327" s="35" t="s">
        <v>289</v>
      </c>
      <c r="I327" s="129">
        <v>0</v>
      </c>
      <c r="J327" s="36">
        <f t="shared" si="33"/>
        <v>0</v>
      </c>
      <c r="K327" s="256"/>
    </row>
    <row r="328" spans="1:11" ht="15.95" customHeight="1" thickBot="1" x14ac:dyDescent="0.3">
      <c r="A328" s="53" t="s">
        <v>54</v>
      </c>
      <c r="B328" s="53" t="str">
        <f t="shared" si="31"/>
        <v>3.1 Partenaires du PCPE</v>
      </c>
      <c r="C328" s="53" t="s">
        <v>55</v>
      </c>
      <c r="D328" s="53" t="s">
        <v>59</v>
      </c>
      <c r="E328" s="53" t="str">
        <f>"09 - Autres / Précisez : " &amp; "|" &amp; H328</f>
        <v>09 - Autres / Précisez : |09 - Autres / Précisez :</v>
      </c>
      <c r="F328" s="254"/>
      <c r="G328" s="258"/>
      <c r="H328" s="111" t="s">
        <v>333</v>
      </c>
      <c r="I328" s="131">
        <v>0</v>
      </c>
      <c r="J328" s="38">
        <f t="shared" si="33"/>
        <v>0</v>
      </c>
      <c r="K328" s="256"/>
    </row>
    <row r="329" spans="1:11" ht="15.95" customHeight="1" x14ac:dyDescent="0.25">
      <c r="A329" s="53" t="s">
        <v>54</v>
      </c>
      <c r="B329" s="53" t="str">
        <f t="shared" si="31"/>
        <v>3.1 Partenaires du PCPE</v>
      </c>
      <c r="C329" s="53" t="s">
        <v>60</v>
      </c>
      <c r="D329" s="53" t="s">
        <v>132</v>
      </c>
      <c r="E329" s="53" t="str">
        <f>H329</f>
        <v>01 - Structures petite enfance</v>
      </c>
      <c r="F329" s="253" t="s">
        <v>60</v>
      </c>
      <c r="G329" s="264" t="s">
        <v>56</v>
      </c>
      <c r="H329" s="83" t="s">
        <v>269</v>
      </c>
      <c r="I329" s="128">
        <v>0</v>
      </c>
      <c r="J329" s="34">
        <f>IFERROR(I329/$K$300,0)</f>
        <v>0</v>
      </c>
      <c r="K329" s="255">
        <f>SUM(I329:I336,I337:I343,I344:I348,I349:I357)</f>
        <v>1</v>
      </c>
    </row>
    <row r="330" spans="1:11" ht="15.95" customHeight="1" x14ac:dyDescent="0.25">
      <c r="A330" s="53" t="s">
        <v>54</v>
      </c>
      <c r="B330" s="53" t="str">
        <f t="shared" si="31"/>
        <v>3.1 Partenaires du PCPE</v>
      </c>
      <c r="C330" s="53" t="s">
        <v>60</v>
      </c>
      <c r="D330" s="53" t="s">
        <v>132</v>
      </c>
      <c r="E330" s="53" t="str">
        <f t="shared" si="32"/>
        <v>02 - Collectivités locales</v>
      </c>
      <c r="F330" s="254"/>
      <c r="G330" s="265"/>
      <c r="H330" s="84" t="s">
        <v>270</v>
      </c>
      <c r="I330" s="129">
        <v>0</v>
      </c>
      <c r="J330" s="36">
        <f>IFERROR(I330/$K$300,0)</f>
        <v>0</v>
      </c>
      <c r="K330" s="256"/>
    </row>
    <row r="331" spans="1:11" ht="15.95" customHeight="1" x14ac:dyDescent="0.25">
      <c r="A331" s="53" t="s">
        <v>54</v>
      </c>
      <c r="B331" s="53" t="str">
        <f t="shared" si="31"/>
        <v>3.1 Partenaires du PCPE</v>
      </c>
      <c r="C331" s="53" t="s">
        <v>60</v>
      </c>
      <c r="D331" s="53" t="s">
        <v>132</v>
      </c>
      <c r="E331" s="53" t="str">
        <f t="shared" si="32"/>
        <v>03 - Education nationale, établissements scolaires</v>
      </c>
      <c r="F331" s="254"/>
      <c r="G331" s="265"/>
      <c r="H331" s="84" t="s">
        <v>271</v>
      </c>
      <c r="I331" s="129">
        <v>0</v>
      </c>
      <c r="J331" s="36">
        <f t="shared" ref="J331:J336" si="35">IFERROR(I331/$K$300,0)</f>
        <v>0</v>
      </c>
      <c r="K331" s="256"/>
    </row>
    <row r="332" spans="1:11" ht="15.95" customHeight="1" x14ac:dyDescent="0.25">
      <c r="A332" s="53" t="s">
        <v>54</v>
      </c>
      <c r="B332" s="53" t="str">
        <f t="shared" si="31"/>
        <v>3.1 Partenaires du PCPE</v>
      </c>
      <c r="C332" s="53" t="s">
        <v>60</v>
      </c>
      <c r="D332" s="53" t="s">
        <v>132</v>
      </c>
      <c r="E332" s="53" t="str">
        <f t="shared" si="32"/>
        <v>04 - CMP</v>
      </c>
      <c r="F332" s="254"/>
      <c r="G332" s="265"/>
      <c r="H332" s="84" t="s">
        <v>272</v>
      </c>
      <c r="I332" s="129">
        <v>0</v>
      </c>
      <c r="J332" s="36">
        <f t="shared" si="35"/>
        <v>0</v>
      </c>
      <c r="K332" s="256"/>
    </row>
    <row r="333" spans="1:11" ht="15.95" customHeight="1" x14ac:dyDescent="0.25">
      <c r="A333" s="53" t="s">
        <v>54</v>
      </c>
      <c r="B333" s="53" t="str">
        <f t="shared" si="31"/>
        <v>3.1 Partenaires du PCPE</v>
      </c>
      <c r="C333" s="53" t="s">
        <v>60</v>
      </c>
      <c r="D333" s="53" t="s">
        <v>132</v>
      </c>
      <c r="E333" s="53" t="str">
        <f t="shared" si="32"/>
        <v>05 - Service de Psychiatrie / Pédopsychiatrie</v>
      </c>
      <c r="F333" s="254"/>
      <c r="G333" s="265"/>
      <c r="H333" s="84" t="s">
        <v>273</v>
      </c>
      <c r="I333" s="129">
        <v>0</v>
      </c>
      <c r="J333" s="36">
        <f t="shared" si="35"/>
        <v>0</v>
      </c>
      <c r="K333" s="256"/>
    </row>
    <row r="334" spans="1:11" ht="15.95" customHeight="1" x14ac:dyDescent="0.25">
      <c r="A334" s="53" t="s">
        <v>54</v>
      </c>
      <c r="B334" s="53" t="str">
        <f t="shared" si="31"/>
        <v>3.1 Partenaires du PCPE</v>
      </c>
      <c r="C334" s="53" t="s">
        <v>60</v>
      </c>
      <c r="D334" s="53" t="s">
        <v>132</v>
      </c>
      <c r="E334" s="53" t="str">
        <f t="shared" si="32"/>
        <v>06 - PMI</v>
      </c>
      <c r="F334" s="254"/>
      <c r="G334" s="265"/>
      <c r="H334" s="84" t="s">
        <v>274</v>
      </c>
      <c r="I334" s="129">
        <v>0</v>
      </c>
      <c r="J334" s="36">
        <f t="shared" si="35"/>
        <v>0</v>
      </c>
      <c r="K334" s="256"/>
    </row>
    <row r="335" spans="1:11" ht="15.95" customHeight="1" x14ac:dyDescent="0.25">
      <c r="A335" s="53" t="s">
        <v>54</v>
      </c>
      <c r="B335" s="53" t="str">
        <f t="shared" si="31"/>
        <v>3.1 Partenaires du PCPE</v>
      </c>
      <c r="C335" s="53" t="s">
        <v>60</v>
      </c>
      <c r="D335" s="53" t="s">
        <v>132</v>
      </c>
      <c r="E335" s="53" t="str">
        <f t="shared" si="32"/>
        <v>07 - ASE</v>
      </c>
      <c r="F335" s="254"/>
      <c r="G335" s="265"/>
      <c r="H335" s="84" t="s">
        <v>275</v>
      </c>
      <c r="I335" s="129">
        <v>0</v>
      </c>
      <c r="J335" s="36">
        <f t="shared" si="35"/>
        <v>0</v>
      </c>
      <c r="K335" s="256"/>
    </row>
    <row r="336" spans="1:11" ht="15.95" customHeight="1" x14ac:dyDescent="0.25">
      <c r="A336" s="53" t="s">
        <v>54</v>
      </c>
      <c r="B336" s="53" t="str">
        <f t="shared" si="31"/>
        <v>3.1 Partenaires du PCPE</v>
      </c>
      <c r="C336" s="53" t="s">
        <v>60</v>
      </c>
      <c r="D336" s="53" t="s">
        <v>132</v>
      </c>
      <c r="E336" s="53" t="str">
        <f>"08 - Centres ressources / Précisez : " &amp; "|" &amp; H336</f>
        <v>08 - Centres ressources / Précisez : |08 - Centres ressources / Précisez :</v>
      </c>
      <c r="F336" s="254"/>
      <c r="G336" s="265"/>
      <c r="H336" s="110" t="s">
        <v>336</v>
      </c>
      <c r="I336" s="130">
        <v>0</v>
      </c>
      <c r="J336" s="50">
        <f t="shared" si="35"/>
        <v>0</v>
      </c>
      <c r="K336" s="256"/>
    </row>
    <row r="337" spans="1:11" ht="15.95" customHeight="1" x14ac:dyDescent="0.25">
      <c r="A337" s="53" t="s">
        <v>54</v>
      </c>
      <c r="B337" s="53" t="str">
        <f t="shared" si="31"/>
        <v>3.1 Partenaires du PCPE</v>
      </c>
      <c r="C337" s="53" t="s">
        <v>60</v>
      </c>
      <c r="D337" s="53" t="s">
        <v>132</v>
      </c>
      <c r="E337" s="53" t="str">
        <f t="shared" si="32"/>
        <v>09 - ESMS de votre association</v>
      </c>
      <c r="F337" s="254"/>
      <c r="G337" s="265"/>
      <c r="H337" s="85" t="s">
        <v>276</v>
      </c>
      <c r="I337" s="134">
        <v>0</v>
      </c>
      <c r="J337" s="48">
        <f t="shared" ref="J337:J343" si="36">IFERROR(I337/$K$300,0)</f>
        <v>0</v>
      </c>
      <c r="K337" s="256"/>
    </row>
    <row r="338" spans="1:11" ht="15.95" customHeight="1" x14ac:dyDescent="0.25">
      <c r="A338" s="53" t="s">
        <v>54</v>
      </c>
      <c r="B338" s="53" t="str">
        <f t="shared" si="31"/>
        <v>3.1 Partenaires du PCPE</v>
      </c>
      <c r="C338" s="53" t="s">
        <v>60</v>
      </c>
      <c r="D338" s="53" t="s">
        <v>132</v>
      </c>
      <c r="E338" s="53" t="str">
        <f t="shared" si="32"/>
        <v>10 - Autres ESMS</v>
      </c>
      <c r="F338" s="254"/>
      <c r="G338" s="265"/>
      <c r="H338" s="84" t="s">
        <v>277</v>
      </c>
      <c r="I338" s="129">
        <v>0</v>
      </c>
      <c r="J338" s="36">
        <f t="shared" si="36"/>
        <v>0</v>
      </c>
      <c r="K338" s="256"/>
    </row>
    <row r="339" spans="1:11" ht="15.95" customHeight="1" x14ac:dyDescent="0.25">
      <c r="A339" s="53" t="s">
        <v>54</v>
      </c>
      <c r="B339" s="53" t="str">
        <f t="shared" si="31"/>
        <v>3.1 Partenaires du PCPE</v>
      </c>
      <c r="C339" s="53" t="s">
        <v>60</v>
      </c>
      <c r="D339" s="53" t="s">
        <v>132</v>
      </c>
      <c r="E339" s="53" t="str">
        <f t="shared" si="32"/>
        <v>11 - Associations de loisirs</v>
      </c>
      <c r="F339" s="254"/>
      <c r="G339" s="265"/>
      <c r="H339" s="84" t="s">
        <v>278</v>
      </c>
      <c r="I339" s="129">
        <v>0</v>
      </c>
      <c r="J339" s="36">
        <f t="shared" si="36"/>
        <v>0</v>
      </c>
      <c r="K339" s="256"/>
    </row>
    <row r="340" spans="1:11" ht="15.95" customHeight="1" x14ac:dyDescent="0.25">
      <c r="A340" s="53" t="s">
        <v>54</v>
      </c>
      <c r="B340" s="53" t="str">
        <f t="shared" si="31"/>
        <v>3.1 Partenaires du PCPE</v>
      </c>
      <c r="C340" s="53" t="s">
        <v>60</v>
      </c>
      <c r="D340" s="53" t="s">
        <v>132</v>
      </c>
      <c r="E340" s="53" t="str">
        <f t="shared" si="32"/>
        <v>12 - Association de soutien à la scolarité</v>
      </c>
      <c r="F340" s="254"/>
      <c r="G340" s="265"/>
      <c r="H340" s="84" t="s">
        <v>279</v>
      </c>
      <c r="I340" s="129">
        <v>0</v>
      </c>
      <c r="J340" s="36">
        <f t="shared" si="36"/>
        <v>0</v>
      </c>
      <c r="K340" s="256"/>
    </row>
    <row r="341" spans="1:11" ht="15.95" customHeight="1" x14ac:dyDescent="0.25">
      <c r="A341" s="53" t="s">
        <v>54</v>
      </c>
      <c r="B341" s="53" t="str">
        <f t="shared" si="31"/>
        <v>3.1 Partenaires du PCPE</v>
      </c>
      <c r="C341" s="53" t="s">
        <v>60</v>
      </c>
      <c r="D341" s="53" t="s">
        <v>132</v>
      </c>
      <c r="E341" s="53" t="str">
        <f t="shared" si="32"/>
        <v>13 - Aide à domicile</v>
      </c>
      <c r="F341" s="254"/>
      <c r="G341" s="265"/>
      <c r="H341" s="84" t="s">
        <v>280</v>
      </c>
      <c r="I341" s="129">
        <v>0</v>
      </c>
      <c r="J341" s="36">
        <f t="shared" si="36"/>
        <v>0</v>
      </c>
      <c r="K341" s="256"/>
    </row>
    <row r="342" spans="1:11" ht="15.95" customHeight="1" x14ac:dyDescent="0.25">
      <c r="A342" s="53" t="s">
        <v>54</v>
      </c>
      <c r="B342" s="53" t="str">
        <f t="shared" si="31"/>
        <v>3.1 Partenaires du PCPE</v>
      </c>
      <c r="C342" s="53" t="s">
        <v>60</v>
      </c>
      <c r="D342" s="53" t="s">
        <v>132</v>
      </c>
      <c r="E342" s="53" t="str">
        <f t="shared" si="32"/>
        <v>14 - Organismes de transport</v>
      </c>
      <c r="F342" s="254"/>
      <c r="G342" s="265"/>
      <c r="H342" s="84" t="s">
        <v>281</v>
      </c>
      <c r="I342" s="129">
        <v>0</v>
      </c>
      <c r="J342" s="36">
        <f t="shared" si="36"/>
        <v>0</v>
      </c>
      <c r="K342" s="256"/>
    </row>
    <row r="343" spans="1:11" ht="15.95" customHeight="1" x14ac:dyDescent="0.25">
      <c r="A343" s="53" t="s">
        <v>54</v>
      </c>
      <c r="B343" s="53" t="str">
        <f t="shared" si="31"/>
        <v>3.1 Partenaires du PCPE</v>
      </c>
      <c r="C343" s="53" t="s">
        <v>60</v>
      </c>
      <c r="D343" s="53" t="s">
        <v>132</v>
      </c>
      <c r="E343" s="53" t="str">
        <f>"15 - Autres / Précisez : " &amp; "|" &amp; H343</f>
        <v>15 - Autres / Précisez : |15 - Autres / Précisez : MDMPH</v>
      </c>
      <c r="F343" s="254"/>
      <c r="G343" s="266"/>
      <c r="H343" s="111" t="s">
        <v>384</v>
      </c>
      <c r="I343" s="131">
        <v>1</v>
      </c>
      <c r="J343" s="38">
        <f t="shared" si="36"/>
        <v>2.2727272727272728E-2</v>
      </c>
      <c r="K343" s="256"/>
    </row>
    <row r="344" spans="1:11" ht="15.95" customHeight="1" x14ac:dyDescent="0.25">
      <c r="A344" s="53" t="s">
        <v>54</v>
      </c>
      <c r="B344" s="53" t="str">
        <f t="shared" si="31"/>
        <v>3.1 Partenaires du PCPE</v>
      </c>
      <c r="C344" s="53" t="s">
        <v>60</v>
      </c>
      <c r="D344" s="53" t="s">
        <v>57</v>
      </c>
      <c r="E344" s="53" t="str">
        <f t="shared" si="32"/>
        <v xml:space="preserve">01 - Educateurs libéraux </v>
      </c>
      <c r="F344" s="254"/>
      <c r="G344" s="286" t="s">
        <v>57</v>
      </c>
      <c r="H344" s="47" t="s">
        <v>189</v>
      </c>
      <c r="I344" s="132">
        <v>0</v>
      </c>
      <c r="J344" s="45">
        <f t="shared" ref="J344:J348" si="37">IFERROR(I344/$K$300,0)</f>
        <v>0</v>
      </c>
      <c r="K344" s="256"/>
    </row>
    <row r="345" spans="1:11" ht="15.95" customHeight="1" x14ac:dyDescent="0.25">
      <c r="A345" s="53" t="s">
        <v>54</v>
      </c>
      <c r="B345" s="53" t="str">
        <f t="shared" si="31"/>
        <v>3.1 Partenaires du PCPE</v>
      </c>
      <c r="C345" s="53" t="s">
        <v>60</v>
      </c>
      <c r="D345" s="53" t="s">
        <v>57</v>
      </c>
      <c r="E345" s="53" t="str">
        <f t="shared" si="32"/>
        <v>02 - Psychologues</v>
      </c>
      <c r="F345" s="254"/>
      <c r="G345" s="286"/>
      <c r="H345" s="35" t="s">
        <v>190</v>
      </c>
      <c r="I345" s="129">
        <v>0</v>
      </c>
      <c r="J345" s="36">
        <f t="shared" si="37"/>
        <v>0</v>
      </c>
      <c r="K345" s="256"/>
    </row>
    <row r="346" spans="1:11" ht="15.95" customHeight="1" x14ac:dyDescent="0.25">
      <c r="A346" s="53" t="s">
        <v>54</v>
      </c>
      <c r="B346" s="53" t="str">
        <f t="shared" si="31"/>
        <v>3.1 Partenaires du PCPE</v>
      </c>
      <c r="C346" s="53" t="s">
        <v>60</v>
      </c>
      <c r="D346" s="53" t="s">
        <v>57</v>
      </c>
      <c r="E346" s="53" t="str">
        <f t="shared" si="32"/>
        <v>03 - Ergothérapeutes</v>
      </c>
      <c r="F346" s="254"/>
      <c r="G346" s="286"/>
      <c r="H346" s="35" t="s">
        <v>191</v>
      </c>
      <c r="I346" s="129">
        <v>0</v>
      </c>
      <c r="J346" s="36">
        <f t="shared" si="37"/>
        <v>0</v>
      </c>
      <c r="K346" s="256"/>
    </row>
    <row r="347" spans="1:11" ht="15.95" customHeight="1" x14ac:dyDescent="0.25">
      <c r="A347" s="53" t="s">
        <v>54</v>
      </c>
      <c r="B347" s="53" t="str">
        <f t="shared" si="31"/>
        <v>3.1 Partenaires du PCPE</v>
      </c>
      <c r="C347" s="53" t="s">
        <v>60</v>
      </c>
      <c r="D347" s="53" t="s">
        <v>57</v>
      </c>
      <c r="E347" s="53" t="str">
        <f t="shared" si="32"/>
        <v>04 - Psychomotriciens</v>
      </c>
      <c r="F347" s="254"/>
      <c r="G347" s="286"/>
      <c r="H347" s="35" t="s">
        <v>192</v>
      </c>
      <c r="I347" s="129">
        <v>0</v>
      </c>
      <c r="J347" s="36">
        <f t="shared" si="37"/>
        <v>0</v>
      </c>
      <c r="K347" s="256"/>
    </row>
    <row r="348" spans="1:11" ht="15.95" customHeight="1" x14ac:dyDescent="0.25">
      <c r="A348" s="53" t="s">
        <v>54</v>
      </c>
      <c r="B348" s="53" t="str">
        <f t="shared" si="31"/>
        <v>3.1 Partenaires du PCPE</v>
      </c>
      <c r="C348" s="53" t="s">
        <v>60</v>
      </c>
      <c r="D348" s="53" t="s">
        <v>57</v>
      </c>
      <c r="E348" s="53" t="str">
        <f>"05 - Autres / Précisez : " &amp; "|" &amp; H348</f>
        <v>05 - Autres / Précisez : |05 - Autres / Précisez :</v>
      </c>
      <c r="F348" s="254"/>
      <c r="G348" s="286"/>
      <c r="H348" s="111" t="s">
        <v>334</v>
      </c>
      <c r="I348" s="131">
        <v>0</v>
      </c>
      <c r="J348" s="38">
        <f t="shared" si="37"/>
        <v>0</v>
      </c>
      <c r="K348" s="256"/>
    </row>
    <row r="349" spans="1:11" ht="15.95" customHeight="1" x14ac:dyDescent="0.25">
      <c r="A349" s="53" t="s">
        <v>54</v>
      </c>
      <c r="B349" s="53" t="str">
        <f t="shared" si="31"/>
        <v>3.1 Partenaires du PCPE</v>
      </c>
      <c r="C349" s="53" t="s">
        <v>60</v>
      </c>
      <c r="D349" s="53" t="s">
        <v>59</v>
      </c>
      <c r="E349" s="53" t="str">
        <f t="shared" si="32"/>
        <v>01 - Kinésithérapeutes</v>
      </c>
      <c r="F349" s="254"/>
      <c r="G349" s="257" t="s">
        <v>59</v>
      </c>
      <c r="H349" s="44" t="s">
        <v>282</v>
      </c>
      <c r="I349" s="132">
        <v>0</v>
      </c>
      <c r="J349" s="45">
        <f t="shared" ref="J349:J357" si="38">IFERROR(I349/$K$300,0)</f>
        <v>0</v>
      </c>
      <c r="K349" s="256"/>
    </row>
    <row r="350" spans="1:11" ht="15.95" customHeight="1" x14ac:dyDescent="0.25">
      <c r="A350" s="53" t="s">
        <v>54</v>
      </c>
      <c r="B350" s="53" t="str">
        <f t="shared" si="31"/>
        <v>3.1 Partenaires du PCPE</v>
      </c>
      <c r="C350" s="53" t="s">
        <v>60</v>
      </c>
      <c r="D350" s="53" t="s">
        <v>59</v>
      </c>
      <c r="E350" s="53" t="str">
        <f t="shared" si="32"/>
        <v>02 - Orthophonistes</v>
      </c>
      <c r="F350" s="254"/>
      <c r="G350" s="258"/>
      <c r="H350" s="35" t="s">
        <v>283</v>
      </c>
      <c r="I350" s="129">
        <v>0</v>
      </c>
      <c r="J350" s="36">
        <f t="shared" si="38"/>
        <v>0</v>
      </c>
      <c r="K350" s="256"/>
    </row>
    <row r="351" spans="1:11" ht="15.95" customHeight="1" x14ac:dyDescent="0.25">
      <c r="A351" s="53" t="s">
        <v>54</v>
      </c>
      <c r="B351" s="53" t="str">
        <f t="shared" si="31"/>
        <v>3.1 Partenaires du PCPE</v>
      </c>
      <c r="C351" s="53" t="s">
        <v>60</v>
      </c>
      <c r="D351" s="53" t="s">
        <v>59</v>
      </c>
      <c r="E351" s="53" t="str">
        <f t="shared" si="32"/>
        <v>03 - Infirmiers</v>
      </c>
      <c r="F351" s="254"/>
      <c r="G351" s="258"/>
      <c r="H351" s="35" t="s">
        <v>284</v>
      </c>
      <c r="I351" s="129">
        <v>0</v>
      </c>
      <c r="J351" s="36">
        <f t="shared" si="38"/>
        <v>0</v>
      </c>
      <c r="K351" s="256"/>
    </row>
    <row r="352" spans="1:11" ht="15.95" customHeight="1" x14ac:dyDescent="0.25">
      <c r="A352" s="53" t="s">
        <v>54</v>
      </c>
      <c r="B352" s="53" t="str">
        <f t="shared" si="31"/>
        <v>3.1 Partenaires du PCPE</v>
      </c>
      <c r="C352" s="53" t="s">
        <v>60</v>
      </c>
      <c r="D352" s="53" t="s">
        <v>59</v>
      </c>
      <c r="E352" s="53" t="str">
        <f t="shared" si="32"/>
        <v>04 - Médecins psychiatres</v>
      </c>
      <c r="F352" s="254"/>
      <c r="G352" s="258"/>
      <c r="H352" s="35" t="s">
        <v>285</v>
      </c>
      <c r="I352" s="129">
        <v>0</v>
      </c>
      <c r="J352" s="36">
        <f t="shared" si="38"/>
        <v>0</v>
      </c>
      <c r="K352" s="256"/>
    </row>
    <row r="353" spans="1:11" ht="15.95" customHeight="1" x14ac:dyDescent="0.25">
      <c r="A353" s="53" t="s">
        <v>54</v>
      </c>
      <c r="B353" s="53" t="str">
        <f t="shared" si="31"/>
        <v>3.1 Partenaires du PCPE</v>
      </c>
      <c r="C353" s="53" t="s">
        <v>60</v>
      </c>
      <c r="D353" s="53" t="s">
        <v>59</v>
      </c>
      <c r="E353" s="53" t="str">
        <f t="shared" si="32"/>
        <v>05 - Médecins généralistes</v>
      </c>
      <c r="F353" s="254"/>
      <c r="G353" s="258"/>
      <c r="H353" s="35" t="s">
        <v>286</v>
      </c>
      <c r="I353" s="129">
        <v>0</v>
      </c>
      <c r="J353" s="36">
        <f t="shared" si="38"/>
        <v>0</v>
      </c>
      <c r="K353" s="256"/>
    </row>
    <row r="354" spans="1:11" ht="15.95" customHeight="1" x14ac:dyDescent="0.25">
      <c r="A354" s="53" t="s">
        <v>54</v>
      </c>
      <c r="B354" s="53" t="str">
        <f t="shared" si="31"/>
        <v>3.1 Partenaires du PCPE</v>
      </c>
      <c r="C354" s="53" t="s">
        <v>60</v>
      </c>
      <c r="D354" s="53" t="s">
        <v>59</v>
      </c>
      <c r="E354" s="53" t="str">
        <f t="shared" si="32"/>
        <v>06 - Dentistes/orthodontistes</v>
      </c>
      <c r="F354" s="254"/>
      <c r="G354" s="258"/>
      <c r="H354" s="35" t="s">
        <v>287</v>
      </c>
      <c r="I354" s="129">
        <v>0</v>
      </c>
      <c r="J354" s="36">
        <f t="shared" si="38"/>
        <v>0</v>
      </c>
      <c r="K354" s="256"/>
    </row>
    <row r="355" spans="1:11" ht="15.95" customHeight="1" x14ac:dyDescent="0.25">
      <c r="A355" s="53" t="s">
        <v>54</v>
      </c>
      <c r="B355" s="53" t="str">
        <f t="shared" si="31"/>
        <v>3.1 Partenaires du PCPE</v>
      </c>
      <c r="C355" s="53" t="s">
        <v>60</v>
      </c>
      <c r="D355" s="53" t="s">
        <v>59</v>
      </c>
      <c r="E355" s="53" t="str">
        <f t="shared" si="32"/>
        <v xml:space="preserve">07 - Orthoptistes </v>
      </c>
      <c r="F355" s="254"/>
      <c r="G355" s="258"/>
      <c r="H355" s="35" t="s">
        <v>288</v>
      </c>
      <c r="I355" s="129">
        <v>0</v>
      </c>
      <c r="J355" s="36">
        <f t="shared" si="38"/>
        <v>0</v>
      </c>
      <c r="K355" s="256"/>
    </row>
    <row r="356" spans="1:11" ht="15.95" customHeight="1" x14ac:dyDescent="0.25">
      <c r="A356" s="53" t="s">
        <v>54</v>
      </c>
      <c r="B356" s="53" t="str">
        <f t="shared" si="31"/>
        <v>3.1 Partenaires du PCPE</v>
      </c>
      <c r="C356" s="53" t="s">
        <v>60</v>
      </c>
      <c r="D356" s="53" t="s">
        <v>59</v>
      </c>
      <c r="E356" s="53" t="str">
        <f t="shared" si="32"/>
        <v>08 - Ophtalmologues</v>
      </c>
      <c r="F356" s="254"/>
      <c r="G356" s="258"/>
      <c r="H356" s="35" t="s">
        <v>289</v>
      </c>
      <c r="I356" s="129">
        <v>0</v>
      </c>
      <c r="J356" s="36">
        <f t="shared" si="38"/>
        <v>0</v>
      </c>
      <c r="K356" s="256"/>
    </row>
    <row r="357" spans="1:11" ht="15.95" customHeight="1" thickBot="1" x14ac:dyDescent="0.3">
      <c r="A357" s="53" t="s">
        <v>54</v>
      </c>
      <c r="B357" s="53" t="str">
        <f t="shared" si="31"/>
        <v>3.1 Partenaires du PCPE</v>
      </c>
      <c r="C357" s="53" t="s">
        <v>60</v>
      </c>
      <c r="D357" s="53" t="s">
        <v>59</v>
      </c>
      <c r="E357" s="53" t="str">
        <f>"09 - Autres / Précisez : " &amp; "|" &amp; H357</f>
        <v>09 - Autres / Précisez : |09 - Autres / Précisez :</v>
      </c>
      <c r="F357" s="254"/>
      <c r="G357" s="258"/>
      <c r="H357" s="111" t="s">
        <v>333</v>
      </c>
      <c r="I357" s="131">
        <v>0</v>
      </c>
      <c r="J357" s="38">
        <f t="shared" si="38"/>
        <v>0</v>
      </c>
      <c r="K357" s="256"/>
    </row>
    <row r="358" spans="1:11" ht="15.95" customHeight="1" x14ac:dyDescent="0.25">
      <c r="A358" s="53" t="s">
        <v>54</v>
      </c>
      <c r="B358" s="53" t="str">
        <f t="shared" si="31"/>
        <v>3.1 Partenaires du PCPE</v>
      </c>
      <c r="C358" s="53" t="s">
        <v>133</v>
      </c>
      <c r="D358" s="53" t="s">
        <v>132</v>
      </c>
      <c r="E358" s="53" t="str">
        <f>H358</f>
        <v>01 - Structures petite enfance</v>
      </c>
      <c r="F358" s="253" t="s">
        <v>133</v>
      </c>
      <c r="G358" s="264" t="s">
        <v>56</v>
      </c>
      <c r="H358" s="83" t="s">
        <v>269</v>
      </c>
      <c r="I358" s="128">
        <v>0</v>
      </c>
      <c r="J358" s="34">
        <f>IFERROR(I358/$K$300,0)</f>
        <v>0</v>
      </c>
      <c r="K358" s="255">
        <f>SUM(I358:I365,I366:I372,I373:I377,I378:I386)</f>
        <v>11</v>
      </c>
    </row>
    <row r="359" spans="1:11" ht="15.95" customHeight="1" x14ac:dyDescent="0.25">
      <c r="A359" s="53" t="s">
        <v>54</v>
      </c>
      <c r="B359" s="53" t="str">
        <f t="shared" si="31"/>
        <v>3.1 Partenaires du PCPE</v>
      </c>
      <c r="C359" s="53" t="s">
        <v>133</v>
      </c>
      <c r="D359" s="53" t="s">
        <v>132</v>
      </c>
      <c r="E359" s="53" t="str">
        <f t="shared" si="32"/>
        <v>02 - Collectivités locales</v>
      </c>
      <c r="F359" s="254"/>
      <c r="G359" s="265"/>
      <c r="H359" s="84" t="s">
        <v>270</v>
      </c>
      <c r="I359" s="129">
        <v>0</v>
      </c>
      <c r="J359" s="36">
        <f>IFERROR(I359/$K$300,0)</f>
        <v>0</v>
      </c>
      <c r="K359" s="256"/>
    </row>
    <row r="360" spans="1:11" ht="15.95" customHeight="1" x14ac:dyDescent="0.25">
      <c r="A360" s="53" t="s">
        <v>54</v>
      </c>
      <c r="B360" s="53" t="str">
        <f t="shared" si="31"/>
        <v>3.1 Partenaires du PCPE</v>
      </c>
      <c r="C360" s="53" t="s">
        <v>133</v>
      </c>
      <c r="D360" s="53" t="s">
        <v>132</v>
      </c>
      <c r="E360" s="53" t="str">
        <f t="shared" si="32"/>
        <v>03 - Education nationale, établissements scolaires</v>
      </c>
      <c r="F360" s="254"/>
      <c r="G360" s="265"/>
      <c r="H360" s="84" t="s">
        <v>271</v>
      </c>
      <c r="I360" s="129">
        <v>0</v>
      </c>
      <c r="J360" s="36">
        <f t="shared" ref="J360:J365" si="39">IFERROR(I360/$K$300,0)</f>
        <v>0</v>
      </c>
      <c r="K360" s="256"/>
    </row>
    <row r="361" spans="1:11" ht="15.95" customHeight="1" x14ac:dyDescent="0.25">
      <c r="A361" s="53" t="s">
        <v>54</v>
      </c>
      <c r="B361" s="53" t="str">
        <f t="shared" si="31"/>
        <v>3.1 Partenaires du PCPE</v>
      </c>
      <c r="C361" s="53" t="s">
        <v>133</v>
      </c>
      <c r="D361" s="53" t="s">
        <v>132</v>
      </c>
      <c r="E361" s="53" t="str">
        <f t="shared" si="32"/>
        <v>04 - CMP</v>
      </c>
      <c r="F361" s="254"/>
      <c r="G361" s="265"/>
      <c r="H361" s="84" t="s">
        <v>272</v>
      </c>
      <c r="I361" s="129">
        <v>2</v>
      </c>
      <c r="J361" s="36">
        <f t="shared" si="39"/>
        <v>4.5454545454545456E-2</v>
      </c>
      <c r="K361" s="256"/>
    </row>
    <row r="362" spans="1:11" ht="15.95" customHeight="1" x14ac:dyDescent="0.25">
      <c r="A362" s="53" t="s">
        <v>54</v>
      </c>
      <c r="B362" s="53" t="str">
        <f t="shared" si="31"/>
        <v>3.1 Partenaires du PCPE</v>
      </c>
      <c r="C362" s="53" t="s">
        <v>133</v>
      </c>
      <c r="D362" s="53" t="s">
        <v>132</v>
      </c>
      <c r="E362" s="53" t="str">
        <f t="shared" si="32"/>
        <v>05 - Service de Psychiatrie / Pédopsychiatrie</v>
      </c>
      <c r="F362" s="254"/>
      <c r="G362" s="265"/>
      <c r="H362" s="84" t="s">
        <v>273</v>
      </c>
      <c r="I362" s="129">
        <v>3</v>
      </c>
      <c r="J362" s="36">
        <f t="shared" si="39"/>
        <v>6.8181818181818177E-2</v>
      </c>
      <c r="K362" s="256"/>
    </row>
    <row r="363" spans="1:11" ht="15.95" customHeight="1" x14ac:dyDescent="0.25">
      <c r="A363" s="53" t="s">
        <v>54</v>
      </c>
      <c r="B363" s="53" t="str">
        <f t="shared" si="31"/>
        <v>3.1 Partenaires du PCPE</v>
      </c>
      <c r="C363" s="53" t="s">
        <v>133</v>
      </c>
      <c r="D363" s="53" t="s">
        <v>132</v>
      </c>
      <c r="E363" s="53" t="str">
        <f t="shared" si="32"/>
        <v>06 - PMI</v>
      </c>
      <c r="F363" s="254"/>
      <c r="G363" s="265"/>
      <c r="H363" s="84" t="s">
        <v>274</v>
      </c>
      <c r="I363" s="129">
        <v>0</v>
      </c>
      <c r="J363" s="36">
        <f t="shared" si="39"/>
        <v>0</v>
      </c>
      <c r="K363" s="256"/>
    </row>
    <row r="364" spans="1:11" ht="15.95" customHeight="1" x14ac:dyDescent="0.25">
      <c r="A364" s="53" t="s">
        <v>54</v>
      </c>
      <c r="B364" s="53" t="str">
        <f t="shared" si="31"/>
        <v>3.1 Partenaires du PCPE</v>
      </c>
      <c r="C364" s="53" t="s">
        <v>133</v>
      </c>
      <c r="D364" s="53" t="s">
        <v>132</v>
      </c>
      <c r="E364" s="53" t="str">
        <f t="shared" si="32"/>
        <v>07 - ASE</v>
      </c>
      <c r="F364" s="254"/>
      <c r="G364" s="265"/>
      <c r="H364" s="84" t="s">
        <v>275</v>
      </c>
      <c r="I364" s="129">
        <v>1</v>
      </c>
      <c r="J364" s="36">
        <f t="shared" si="39"/>
        <v>2.2727272727272728E-2</v>
      </c>
      <c r="K364" s="256"/>
    </row>
    <row r="365" spans="1:11" ht="15.95" customHeight="1" x14ac:dyDescent="0.25">
      <c r="A365" s="53" t="s">
        <v>54</v>
      </c>
      <c r="B365" s="53" t="str">
        <f t="shared" ref="B365:B388" si="40">$F$299</f>
        <v>3.1 Partenaires du PCPE</v>
      </c>
      <c r="C365" s="53" t="s">
        <v>133</v>
      </c>
      <c r="D365" s="53" t="s">
        <v>132</v>
      </c>
      <c r="E365" s="53" t="str">
        <f>"08 - Centres ressources / Précisez : " &amp; "|" &amp; H365</f>
        <v>08 - Centres ressources / Précisez : |08 - Centres ressources / Précisez :</v>
      </c>
      <c r="F365" s="254"/>
      <c r="G365" s="265"/>
      <c r="H365" s="110" t="s">
        <v>336</v>
      </c>
      <c r="I365" s="129">
        <v>0</v>
      </c>
      <c r="J365" s="36">
        <f t="shared" si="39"/>
        <v>0</v>
      </c>
      <c r="K365" s="256"/>
    </row>
    <row r="366" spans="1:11" ht="15.95" customHeight="1" x14ac:dyDescent="0.25">
      <c r="A366" s="53" t="s">
        <v>54</v>
      </c>
      <c r="B366" s="53" t="str">
        <f t="shared" si="40"/>
        <v>3.1 Partenaires du PCPE</v>
      </c>
      <c r="C366" s="53" t="s">
        <v>133</v>
      </c>
      <c r="D366" s="53" t="s">
        <v>132</v>
      </c>
      <c r="E366" s="53" t="str">
        <f t="shared" si="32"/>
        <v>09 - ESMS de votre association</v>
      </c>
      <c r="F366" s="254"/>
      <c r="G366" s="265"/>
      <c r="H366" s="85" t="s">
        <v>276</v>
      </c>
      <c r="I366" s="134">
        <v>1</v>
      </c>
      <c r="J366" s="48">
        <f t="shared" ref="J366:J372" si="41">IFERROR(I366/$K$300,0)</f>
        <v>2.2727272727272728E-2</v>
      </c>
      <c r="K366" s="256"/>
    </row>
    <row r="367" spans="1:11" ht="15.95" customHeight="1" x14ac:dyDescent="0.25">
      <c r="A367" s="53" t="s">
        <v>54</v>
      </c>
      <c r="B367" s="53" t="str">
        <f t="shared" si="40"/>
        <v>3.1 Partenaires du PCPE</v>
      </c>
      <c r="C367" s="53" t="s">
        <v>133</v>
      </c>
      <c r="D367" s="53" t="s">
        <v>132</v>
      </c>
      <c r="E367" s="53" t="str">
        <f t="shared" ref="E367:E385" si="42">H367</f>
        <v>10 - Autres ESMS</v>
      </c>
      <c r="F367" s="254"/>
      <c r="G367" s="265"/>
      <c r="H367" s="84" t="s">
        <v>277</v>
      </c>
      <c r="I367" s="129">
        <v>2</v>
      </c>
      <c r="J367" s="36">
        <f t="shared" si="41"/>
        <v>4.5454545454545456E-2</v>
      </c>
      <c r="K367" s="256"/>
    </row>
    <row r="368" spans="1:11" ht="15.95" customHeight="1" x14ac:dyDescent="0.25">
      <c r="A368" s="53" t="s">
        <v>54</v>
      </c>
      <c r="B368" s="53" t="str">
        <f t="shared" si="40"/>
        <v>3.1 Partenaires du PCPE</v>
      </c>
      <c r="C368" s="53" t="s">
        <v>133</v>
      </c>
      <c r="D368" s="53" t="s">
        <v>132</v>
      </c>
      <c r="E368" s="53" t="str">
        <f t="shared" si="42"/>
        <v>11 - Associations de loisirs</v>
      </c>
      <c r="F368" s="254"/>
      <c r="G368" s="265"/>
      <c r="H368" s="84" t="s">
        <v>278</v>
      </c>
      <c r="I368" s="129">
        <v>1</v>
      </c>
      <c r="J368" s="36">
        <f t="shared" si="41"/>
        <v>2.2727272727272728E-2</v>
      </c>
      <c r="K368" s="256"/>
    </row>
    <row r="369" spans="1:11" ht="15.95" customHeight="1" x14ac:dyDescent="0.25">
      <c r="A369" s="53" t="s">
        <v>54</v>
      </c>
      <c r="B369" s="53" t="str">
        <f t="shared" si="40"/>
        <v>3.1 Partenaires du PCPE</v>
      </c>
      <c r="C369" s="53" t="s">
        <v>133</v>
      </c>
      <c r="D369" s="53" t="s">
        <v>132</v>
      </c>
      <c r="E369" s="53" t="str">
        <f t="shared" si="42"/>
        <v>12 - Association de soutien à la scolarité</v>
      </c>
      <c r="F369" s="254"/>
      <c r="G369" s="265"/>
      <c r="H369" s="84" t="s">
        <v>279</v>
      </c>
      <c r="I369" s="129">
        <v>0</v>
      </c>
      <c r="J369" s="36">
        <f t="shared" si="41"/>
        <v>0</v>
      </c>
      <c r="K369" s="256"/>
    </row>
    <row r="370" spans="1:11" ht="15.95" customHeight="1" x14ac:dyDescent="0.25">
      <c r="A370" s="53" t="s">
        <v>54</v>
      </c>
      <c r="B370" s="53" t="str">
        <f t="shared" si="40"/>
        <v>3.1 Partenaires du PCPE</v>
      </c>
      <c r="C370" s="53" t="s">
        <v>133</v>
      </c>
      <c r="D370" s="53" t="s">
        <v>132</v>
      </c>
      <c r="E370" s="53" t="str">
        <f t="shared" si="42"/>
        <v>13 - Aide à domicile</v>
      </c>
      <c r="F370" s="254"/>
      <c r="G370" s="265"/>
      <c r="H370" s="84" t="s">
        <v>280</v>
      </c>
      <c r="I370" s="129">
        <v>1</v>
      </c>
      <c r="J370" s="36">
        <f t="shared" si="41"/>
        <v>2.2727272727272728E-2</v>
      </c>
      <c r="K370" s="256"/>
    </row>
    <row r="371" spans="1:11" ht="15.95" customHeight="1" x14ac:dyDescent="0.25">
      <c r="A371" s="53" t="s">
        <v>54</v>
      </c>
      <c r="B371" s="53" t="str">
        <f t="shared" si="40"/>
        <v>3.1 Partenaires du PCPE</v>
      </c>
      <c r="C371" s="53" t="s">
        <v>133</v>
      </c>
      <c r="D371" s="53" t="s">
        <v>132</v>
      </c>
      <c r="E371" s="53" t="str">
        <f t="shared" si="42"/>
        <v>14 - Organismes de transport</v>
      </c>
      <c r="F371" s="254"/>
      <c r="G371" s="265"/>
      <c r="H371" s="84" t="s">
        <v>281</v>
      </c>
      <c r="I371" s="129">
        <v>0</v>
      </c>
      <c r="J371" s="36">
        <f t="shared" si="41"/>
        <v>0</v>
      </c>
      <c r="K371" s="256"/>
    </row>
    <row r="372" spans="1:11" ht="15.95" customHeight="1" x14ac:dyDescent="0.25">
      <c r="A372" s="53" t="s">
        <v>54</v>
      </c>
      <c r="B372" s="53" t="str">
        <f t="shared" si="40"/>
        <v>3.1 Partenaires du PCPE</v>
      </c>
      <c r="C372" s="53" t="s">
        <v>133</v>
      </c>
      <c r="D372" s="53" t="s">
        <v>132</v>
      </c>
      <c r="E372" s="53" t="str">
        <f>"15 - Autres / Précisez : " &amp; "|" &amp; H372</f>
        <v>15 - Autres / Précisez : |15 - Autres / Précisez :</v>
      </c>
      <c r="F372" s="254"/>
      <c r="G372" s="266"/>
      <c r="H372" s="111" t="s">
        <v>335</v>
      </c>
      <c r="I372" s="131">
        <v>0</v>
      </c>
      <c r="J372" s="38">
        <f t="shared" si="41"/>
        <v>0</v>
      </c>
      <c r="K372" s="256"/>
    </row>
    <row r="373" spans="1:11" ht="15.95" customHeight="1" x14ac:dyDescent="0.25">
      <c r="A373" s="53" t="s">
        <v>54</v>
      </c>
      <c r="B373" s="53" t="str">
        <f t="shared" si="40"/>
        <v>3.1 Partenaires du PCPE</v>
      </c>
      <c r="C373" s="53" t="s">
        <v>133</v>
      </c>
      <c r="D373" s="53" t="s">
        <v>57</v>
      </c>
      <c r="E373" s="53" t="str">
        <f t="shared" si="42"/>
        <v xml:space="preserve">01 - Educateurs libéraux </v>
      </c>
      <c r="F373" s="254"/>
      <c r="G373" s="286" t="s">
        <v>57</v>
      </c>
      <c r="H373" s="47" t="s">
        <v>189</v>
      </c>
      <c r="I373" s="132">
        <v>0</v>
      </c>
      <c r="J373" s="45">
        <f t="shared" ref="J373:J377" si="43">IFERROR(I373/$K$300,0)</f>
        <v>0</v>
      </c>
      <c r="K373" s="256"/>
    </row>
    <row r="374" spans="1:11" ht="15.95" customHeight="1" x14ac:dyDescent="0.25">
      <c r="A374" s="53" t="s">
        <v>54</v>
      </c>
      <c r="B374" s="53" t="str">
        <f t="shared" si="40"/>
        <v>3.1 Partenaires du PCPE</v>
      </c>
      <c r="C374" s="53" t="s">
        <v>133</v>
      </c>
      <c r="D374" s="53" t="s">
        <v>57</v>
      </c>
      <c r="E374" s="53" t="str">
        <f t="shared" si="42"/>
        <v>02 - Psychologues</v>
      </c>
      <c r="F374" s="254"/>
      <c r="G374" s="286"/>
      <c r="H374" s="35" t="s">
        <v>190</v>
      </c>
      <c r="I374" s="129">
        <v>0</v>
      </c>
      <c r="J374" s="36">
        <f t="shared" si="43"/>
        <v>0</v>
      </c>
      <c r="K374" s="256"/>
    </row>
    <row r="375" spans="1:11" ht="15.95" customHeight="1" x14ac:dyDescent="0.25">
      <c r="A375" s="53" t="s">
        <v>54</v>
      </c>
      <c r="B375" s="53" t="str">
        <f t="shared" si="40"/>
        <v>3.1 Partenaires du PCPE</v>
      </c>
      <c r="C375" s="53" t="s">
        <v>133</v>
      </c>
      <c r="D375" s="53" t="s">
        <v>57</v>
      </c>
      <c r="E375" s="53" t="str">
        <f t="shared" si="42"/>
        <v>03 - Ergothérapeutes</v>
      </c>
      <c r="F375" s="254"/>
      <c r="G375" s="286"/>
      <c r="H375" s="35" t="s">
        <v>191</v>
      </c>
      <c r="I375" s="129">
        <v>0</v>
      </c>
      <c r="J375" s="36">
        <f t="shared" si="43"/>
        <v>0</v>
      </c>
      <c r="K375" s="256"/>
    </row>
    <row r="376" spans="1:11" ht="15.95" customHeight="1" x14ac:dyDescent="0.25">
      <c r="A376" s="53" t="s">
        <v>54</v>
      </c>
      <c r="B376" s="53" t="str">
        <f t="shared" si="40"/>
        <v>3.1 Partenaires du PCPE</v>
      </c>
      <c r="C376" s="53" t="s">
        <v>133</v>
      </c>
      <c r="D376" s="53" t="s">
        <v>57</v>
      </c>
      <c r="E376" s="53" t="str">
        <f t="shared" si="42"/>
        <v>04 - Psychomotriciens</v>
      </c>
      <c r="F376" s="254"/>
      <c r="G376" s="286"/>
      <c r="H376" s="35" t="s">
        <v>192</v>
      </c>
      <c r="I376" s="129">
        <v>0</v>
      </c>
      <c r="J376" s="36">
        <f t="shared" si="43"/>
        <v>0</v>
      </c>
      <c r="K376" s="256"/>
    </row>
    <row r="377" spans="1:11" ht="15.95" customHeight="1" x14ac:dyDescent="0.25">
      <c r="A377" s="53" t="s">
        <v>54</v>
      </c>
      <c r="B377" s="53" t="str">
        <f t="shared" si="40"/>
        <v>3.1 Partenaires du PCPE</v>
      </c>
      <c r="C377" s="53" t="s">
        <v>133</v>
      </c>
      <c r="D377" s="53" t="s">
        <v>57</v>
      </c>
      <c r="E377" s="53" t="str">
        <f>"05 - Autres / Précisez : " &amp; "|" &amp; H377</f>
        <v>05 - Autres / Précisez : |05 - Autres / Précisez :</v>
      </c>
      <c r="F377" s="254"/>
      <c r="G377" s="286"/>
      <c r="H377" s="111" t="s">
        <v>334</v>
      </c>
      <c r="I377" s="131">
        <v>0</v>
      </c>
      <c r="J377" s="38">
        <f t="shared" si="43"/>
        <v>0</v>
      </c>
      <c r="K377" s="256"/>
    </row>
    <row r="378" spans="1:11" ht="15.95" customHeight="1" x14ac:dyDescent="0.25">
      <c r="A378" s="53" t="s">
        <v>54</v>
      </c>
      <c r="B378" s="53" t="str">
        <f t="shared" si="40"/>
        <v>3.1 Partenaires du PCPE</v>
      </c>
      <c r="C378" s="53" t="s">
        <v>133</v>
      </c>
      <c r="D378" s="53" t="s">
        <v>59</v>
      </c>
      <c r="E378" s="53" t="str">
        <f t="shared" si="42"/>
        <v>01 - Kinésithérapeutes</v>
      </c>
      <c r="F378" s="254"/>
      <c r="G378" s="257" t="s">
        <v>59</v>
      </c>
      <c r="H378" s="44" t="s">
        <v>282</v>
      </c>
      <c r="I378" s="132">
        <v>0</v>
      </c>
      <c r="J378" s="45">
        <f t="shared" ref="J378:J386" si="44">IFERROR(I378/$K$300,0)</f>
        <v>0</v>
      </c>
      <c r="K378" s="256"/>
    </row>
    <row r="379" spans="1:11" ht="15.95" customHeight="1" x14ac:dyDescent="0.25">
      <c r="A379" s="53" t="s">
        <v>54</v>
      </c>
      <c r="B379" s="53" t="str">
        <f t="shared" si="40"/>
        <v>3.1 Partenaires du PCPE</v>
      </c>
      <c r="C379" s="53" t="s">
        <v>133</v>
      </c>
      <c r="D379" s="53" t="s">
        <v>59</v>
      </c>
      <c r="E379" s="53" t="str">
        <f t="shared" si="42"/>
        <v>02 - Orthophonistes</v>
      </c>
      <c r="F379" s="254"/>
      <c r="G379" s="258"/>
      <c r="H379" s="35" t="s">
        <v>283</v>
      </c>
      <c r="I379" s="129">
        <v>0</v>
      </c>
      <c r="J379" s="36">
        <f t="shared" si="44"/>
        <v>0</v>
      </c>
      <c r="K379" s="256"/>
    </row>
    <row r="380" spans="1:11" ht="15.95" customHeight="1" x14ac:dyDescent="0.25">
      <c r="A380" s="53" t="s">
        <v>54</v>
      </c>
      <c r="B380" s="53" t="str">
        <f t="shared" si="40"/>
        <v>3.1 Partenaires du PCPE</v>
      </c>
      <c r="C380" s="53" t="s">
        <v>133</v>
      </c>
      <c r="D380" s="53" t="s">
        <v>59</v>
      </c>
      <c r="E380" s="53" t="str">
        <f t="shared" si="42"/>
        <v>03 - Infirmiers</v>
      </c>
      <c r="F380" s="254"/>
      <c r="G380" s="258"/>
      <c r="H380" s="35" t="s">
        <v>284</v>
      </c>
      <c r="I380" s="129">
        <v>0</v>
      </c>
      <c r="J380" s="36">
        <f t="shared" si="44"/>
        <v>0</v>
      </c>
      <c r="K380" s="256"/>
    </row>
    <row r="381" spans="1:11" ht="15.95" customHeight="1" x14ac:dyDescent="0.25">
      <c r="A381" s="53" t="s">
        <v>54</v>
      </c>
      <c r="B381" s="53" t="str">
        <f t="shared" si="40"/>
        <v>3.1 Partenaires du PCPE</v>
      </c>
      <c r="C381" s="53" t="s">
        <v>133</v>
      </c>
      <c r="D381" s="53" t="s">
        <v>59</v>
      </c>
      <c r="E381" s="53" t="str">
        <f t="shared" si="42"/>
        <v>04 - Médecins psychiatres</v>
      </c>
      <c r="F381" s="254"/>
      <c r="G381" s="258"/>
      <c r="H381" s="35" t="s">
        <v>285</v>
      </c>
      <c r="I381" s="129">
        <v>0</v>
      </c>
      <c r="J381" s="36">
        <f t="shared" si="44"/>
        <v>0</v>
      </c>
      <c r="K381" s="256"/>
    </row>
    <row r="382" spans="1:11" ht="15.95" customHeight="1" x14ac:dyDescent="0.25">
      <c r="A382" s="53" t="s">
        <v>54</v>
      </c>
      <c r="B382" s="53" t="str">
        <f t="shared" si="40"/>
        <v>3.1 Partenaires du PCPE</v>
      </c>
      <c r="C382" s="53" t="s">
        <v>133</v>
      </c>
      <c r="D382" s="53" t="s">
        <v>59</v>
      </c>
      <c r="E382" s="53" t="str">
        <f t="shared" si="42"/>
        <v>05 - Médecins généralistes</v>
      </c>
      <c r="F382" s="254"/>
      <c r="G382" s="258"/>
      <c r="H382" s="35" t="s">
        <v>286</v>
      </c>
      <c r="I382" s="129">
        <v>0</v>
      </c>
      <c r="J382" s="36">
        <f t="shared" si="44"/>
        <v>0</v>
      </c>
      <c r="K382" s="256"/>
    </row>
    <row r="383" spans="1:11" ht="15.95" customHeight="1" x14ac:dyDescent="0.25">
      <c r="A383" s="53" t="s">
        <v>54</v>
      </c>
      <c r="B383" s="53" t="str">
        <f t="shared" si="40"/>
        <v>3.1 Partenaires du PCPE</v>
      </c>
      <c r="C383" s="53" t="s">
        <v>133</v>
      </c>
      <c r="D383" s="53" t="s">
        <v>59</v>
      </c>
      <c r="E383" s="53" t="str">
        <f t="shared" si="42"/>
        <v>06 - Dentistes/orthodontistes</v>
      </c>
      <c r="F383" s="254"/>
      <c r="G383" s="258"/>
      <c r="H383" s="35" t="s">
        <v>287</v>
      </c>
      <c r="I383" s="129">
        <v>0</v>
      </c>
      <c r="J383" s="36">
        <f t="shared" si="44"/>
        <v>0</v>
      </c>
      <c r="K383" s="256"/>
    </row>
    <row r="384" spans="1:11" ht="15.95" customHeight="1" x14ac:dyDescent="0.25">
      <c r="A384" s="53" t="s">
        <v>54</v>
      </c>
      <c r="B384" s="53" t="str">
        <f t="shared" si="40"/>
        <v>3.1 Partenaires du PCPE</v>
      </c>
      <c r="C384" s="53" t="s">
        <v>133</v>
      </c>
      <c r="D384" s="53" t="s">
        <v>59</v>
      </c>
      <c r="E384" s="53" t="str">
        <f t="shared" si="42"/>
        <v xml:space="preserve">07 - Orthoptistes </v>
      </c>
      <c r="F384" s="254"/>
      <c r="G384" s="258"/>
      <c r="H384" s="35" t="s">
        <v>288</v>
      </c>
      <c r="I384" s="129">
        <v>0</v>
      </c>
      <c r="J384" s="36">
        <f t="shared" si="44"/>
        <v>0</v>
      </c>
      <c r="K384" s="256"/>
    </row>
    <row r="385" spans="1:11" ht="15.95" customHeight="1" x14ac:dyDescent="0.25">
      <c r="A385" s="53" t="s">
        <v>54</v>
      </c>
      <c r="B385" s="53" t="str">
        <f t="shared" si="40"/>
        <v>3.1 Partenaires du PCPE</v>
      </c>
      <c r="C385" s="53" t="s">
        <v>133</v>
      </c>
      <c r="D385" s="53" t="s">
        <v>59</v>
      </c>
      <c r="E385" s="53" t="str">
        <f t="shared" si="42"/>
        <v>08 - Ophtalmologues</v>
      </c>
      <c r="F385" s="254"/>
      <c r="G385" s="258"/>
      <c r="H385" s="35" t="s">
        <v>289</v>
      </c>
      <c r="I385" s="129">
        <v>0</v>
      </c>
      <c r="J385" s="36">
        <f t="shared" si="44"/>
        <v>0</v>
      </c>
      <c r="K385" s="256"/>
    </row>
    <row r="386" spans="1:11" ht="15.95" customHeight="1" thickBot="1" x14ac:dyDescent="0.3">
      <c r="A386" s="53" t="s">
        <v>54</v>
      </c>
      <c r="B386" s="53" t="str">
        <f t="shared" si="40"/>
        <v>3.1 Partenaires du PCPE</v>
      </c>
      <c r="C386" s="53" t="s">
        <v>133</v>
      </c>
      <c r="D386" s="53" t="s">
        <v>59</v>
      </c>
      <c r="E386" s="53" t="str">
        <f>"09 - Autres / Précisez : " &amp; "|" &amp; H386</f>
        <v>09 - Autres / Précisez : |09 - Autres / Précisez :</v>
      </c>
      <c r="F386" s="311"/>
      <c r="G386" s="307"/>
      <c r="H386" s="112" t="s">
        <v>333</v>
      </c>
      <c r="I386" s="140">
        <v>0</v>
      </c>
      <c r="J386" s="105">
        <f t="shared" si="44"/>
        <v>0</v>
      </c>
      <c r="K386" s="312"/>
    </row>
    <row r="387" spans="1:11" ht="15.95" customHeight="1" x14ac:dyDescent="0.25">
      <c r="A387" s="30" t="s">
        <v>71</v>
      </c>
      <c r="B387" s="30" t="s">
        <v>71</v>
      </c>
      <c r="C387" s="30" t="s">
        <v>71</v>
      </c>
      <c r="D387" s="30" t="s">
        <v>71</v>
      </c>
      <c r="E387" s="30" t="s">
        <v>71</v>
      </c>
      <c r="F387" s="103"/>
      <c r="G387" s="104"/>
      <c r="H387" s="60"/>
      <c r="I387" s="60"/>
      <c r="J387" s="99"/>
      <c r="K387" s="100"/>
    </row>
    <row r="388" spans="1:11" ht="47.65" customHeight="1" thickBot="1" x14ac:dyDescent="0.3">
      <c r="A388" s="30" t="s">
        <v>54</v>
      </c>
      <c r="B388" s="30" t="str">
        <f t="shared" si="40"/>
        <v>3.1 Partenaires du PCPE</v>
      </c>
      <c r="C388" s="30" t="s">
        <v>58</v>
      </c>
      <c r="D388" s="30" t="s">
        <v>58</v>
      </c>
      <c r="E388" s="30" t="s">
        <v>17</v>
      </c>
      <c r="F388" s="216" t="s">
        <v>17</v>
      </c>
      <c r="G388" s="217"/>
      <c r="H388" s="217"/>
      <c r="I388" s="218" t="s">
        <v>398</v>
      </c>
      <c r="J388" s="218"/>
      <c r="K388" s="219"/>
    </row>
    <row r="389" spans="1:11" ht="15.95" customHeight="1" thickBot="1" x14ac:dyDescent="0.3">
      <c r="A389" s="30" t="s">
        <v>71</v>
      </c>
      <c r="B389" s="30" t="s">
        <v>71</v>
      </c>
      <c r="C389" s="30" t="s">
        <v>71</v>
      </c>
      <c r="D389" s="30" t="s">
        <v>71</v>
      </c>
      <c r="E389" s="30" t="s">
        <v>71</v>
      </c>
    </row>
    <row r="390" spans="1:11" ht="15.95" customHeight="1" thickBot="1" x14ac:dyDescent="0.3">
      <c r="A390" s="53" t="s">
        <v>71</v>
      </c>
      <c r="B390" s="53" t="s">
        <v>71</v>
      </c>
      <c r="C390" s="53" t="s">
        <v>71</v>
      </c>
      <c r="D390" s="53" t="s">
        <v>71</v>
      </c>
      <c r="E390" s="53" t="s">
        <v>71</v>
      </c>
      <c r="F390" s="259" t="s">
        <v>61</v>
      </c>
      <c r="G390" s="260"/>
      <c r="H390" s="260"/>
      <c r="I390" s="260"/>
      <c r="J390" s="260"/>
      <c r="K390" s="325"/>
    </row>
    <row r="391" spans="1:11" ht="92.1" customHeight="1" thickBot="1" x14ac:dyDescent="0.3">
      <c r="A391" s="53" t="s">
        <v>54</v>
      </c>
      <c r="B391" s="53" t="s">
        <v>61</v>
      </c>
      <c r="C391" s="53" t="s">
        <v>62</v>
      </c>
      <c r="D391" s="53" t="s">
        <v>62</v>
      </c>
      <c r="E391" s="53" t="s">
        <v>17</v>
      </c>
      <c r="F391" s="326" t="s">
        <v>62</v>
      </c>
      <c r="G391" s="327"/>
      <c r="H391" s="88" t="s">
        <v>17</v>
      </c>
      <c r="I391" s="319" t="s">
        <v>385</v>
      </c>
      <c r="J391" s="319"/>
      <c r="K391" s="320"/>
    </row>
    <row r="392" spans="1:11" ht="15.95" customHeight="1" x14ac:dyDescent="0.25">
      <c r="A392" s="30" t="s">
        <v>71</v>
      </c>
      <c r="B392" s="30" t="s">
        <v>71</v>
      </c>
      <c r="C392" s="30" t="s">
        <v>71</v>
      </c>
      <c r="D392" s="30" t="s">
        <v>71</v>
      </c>
      <c r="E392" s="30" t="s">
        <v>71</v>
      </c>
    </row>
    <row r="393" spans="1:11" ht="15.95" customHeight="1" thickBot="1" x14ac:dyDescent="0.3">
      <c r="A393" s="30" t="s">
        <v>71</v>
      </c>
      <c r="B393" s="30" t="s">
        <v>71</v>
      </c>
      <c r="C393" s="30" t="s">
        <v>71</v>
      </c>
      <c r="D393" s="30" t="s">
        <v>71</v>
      </c>
      <c r="E393" s="30" t="s">
        <v>71</v>
      </c>
    </row>
    <row r="394" spans="1:11" s="25" customFormat="1" ht="15.95" customHeight="1" thickBot="1" x14ac:dyDescent="0.3">
      <c r="A394" s="53" t="s">
        <v>71</v>
      </c>
      <c r="B394" s="53" t="s">
        <v>71</v>
      </c>
      <c r="C394" s="53" t="s">
        <v>71</v>
      </c>
      <c r="D394" s="53" t="s">
        <v>71</v>
      </c>
      <c r="E394" s="53" t="s">
        <v>71</v>
      </c>
      <c r="F394" s="328" t="s">
        <v>63</v>
      </c>
      <c r="G394" s="329"/>
      <c r="H394" s="329"/>
      <c r="I394" s="329"/>
      <c r="J394" s="329"/>
      <c r="K394" s="330"/>
    </row>
    <row r="395" spans="1:11" ht="15.95" customHeight="1" thickBot="1" x14ac:dyDescent="0.3">
      <c r="A395" s="53" t="s">
        <v>71</v>
      </c>
      <c r="B395" s="53" t="s">
        <v>71</v>
      </c>
      <c r="C395" s="53" t="s">
        <v>71</v>
      </c>
      <c r="D395" s="53" t="s">
        <v>71</v>
      </c>
      <c r="E395" s="53" t="s">
        <v>71</v>
      </c>
    </row>
    <row r="396" spans="1:11" ht="15.95" customHeight="1" thickBot="1" x14ac:dyDescent="0.3">
      <c r="A396" s="53" t="s">
        <v>71</v>
      </c>
      <c r="B396" s="53" t="s">
        <v>71</v>
      </c>
      <c r="C396" s="53" t="s">
        <v>71</v>
      </c>
      <c r="D396" s="53" t="s">
        <v>71</v>
      </c>
      <c r="E396" s="53" t="s">
        <v>71</v>
      </c>
      <c r="F396" s="231" t="s">
        <v>64</v>
      </c>
      <c r="G396" s="232"/>
      <c r="H396" s="232"/>
      <c r="I396" s="232"/>
      <c r="J396" s="232"/>
      <c r="K396" s="233"/>
    </row>
    <row r="397" spans="1:11" ht="15.95" customHeight="1" thickBot="1" x14ac:dyDescent="0.3">
      <c r="A397" s="53" t="s">
        <v>71</v>
      </c>
      <c r="B397" s="53" t="s">
        <v>71</v>
      </c>
      <c r="C397" s="53" t="s">
        <v>71</v>
      </c>
      <c r="D397" s="53" t="s">
        <v>71</v>
      </c>
      <c r="E397" s="53" t="s">
        <v>71</v>
      </c>
      <c r="F397" s="89" t="s">
        <v>80</v>
      </c>
      <c r="G397" s="90"/>
      <c r="H397" s="91"/>
      <c r="I397" s="91"/>
      <c r="J397" s="92"/>
      <c r="K397" s="93"/>
    </row>
    <row r="398" spans="1:11" ht="15.95" customHeight="1" x14ac:dyDescent="0.25">
      <c r="A398" s="53" t="s">
        <v>71</v>
      </c>
      <c r="B398" s="53" t="s">
        <v>71</v>
      </c>
      <c r="C398" s="53" t="s">
        <v>71</v>
      </c>
      <c r="D398" s="53" t="s">
        <v>71</v>
      </c>
      <c r="E398" s="53" t="s">
        <v>71</v>
      </c>
      <c r="F398" s="54"/>
      <c r="G398" s="55"/>
      <c r="H398" s="56"/>
      <c r="I398" s="56"/>
      <c r="J398" s="86"/>
      <c r="K398" s="87"/>
    </row>
    <row r="399" spans="1:11" ht="49.9" customHeight="1" thickBot="1" x14ac:dyDescent="0.3">
      <c r="A399" s="53" t="s">
        <v>63</v>
      </c>
      <c r="B399" s="53" t="s">
        <v>64</v>
      </c>
      <c r="C399" s="53" t="s">
        <v>80</v>
      </c>
      <c r="D399" s="53" t="s">
        <v>80</v>
      </c>
      <c r="E399" s="53" t="s">
        <v>17</v>
      </c>
      <c r="F399" s="216" t="s">
        <v>17</v>
      </c>
      <c r="G399" s="217"/>
      <c r="H399" s="217"/>
      <c r="I399" s="218"/>
      <c r="J399" s="218"/>
      <c r="K399" s="219"/>
    </row>
    <row r="400" spans="1:11" ht="15.95" customHeight="1" thickBot="1" x14ac:dyDescent="0.3">
      <c r="A400" s="30" t="s">
        <v>71</v>
      </c>
      <c r="B400" s="30" t="s">
        <v>71</v>
      </c>
      <c r="C400" s="30" t="s">
        <v>71</v>
      </c>
      <c r="D400" s="30" t="s">
        <v>71</v>
      </c>
      <c r="E400" s="30" t="s">
        <v>71</v>
      </c>
    </row>
    <row r="401" spans="1:11" ht="15.95" customHeight="1" thickBot="1" x14ac:dyDescent="0.3">
      <c r="A401" s="30" t="s">
        <v>71</v>
      </c>
      <c r="B401" s="30" t="s">
        <v>71</v>
      </c>
      <c r="C401" s="30" t="s">
        <v>71</v>
      </c>
      <c r="D401" s="30" t="s">
        <v>71</v>
      </c>
      <c r="E401" s="30" t="s">
        <v>71</v>
      </c>
      <c r="F401" s="231" t="s">
        <v>65</v>
      </c>
      <c r="G401" s="232"/>
      <c r="H401" s="232"/>
      <c r="I401" s="232"/>
      <c r="J401" s="232"/>
      <c r="K401" s="233"/>
    </row>
    <row r="402" spans="1:11" ht="15.95" customHeight="1" x14ac:dyDescent="0.25">
      <c r="A402" s="53" t="s">
        <v>63</v>
      </c>
      <c r="B402" s="53" t="s">
        <v>65</v>
      </c>
      <c r="C402" s="53" t="s">
        <v>66</v>
      </c>
      <c r="D402" s="53"/>
      <c r="E402" s="53" t="str">
        <f>H402</f>
        <v>01 - Direction/Encadrement</v>
      </c>
      <c r="F402" s="229" t="s">
        <v>66</v>
      </c>
      <c r="G402" s="230"/>
      <c r="H402" s="94" t="s">
        <v>262</v>
      </c>
      <c r="I402" s="141">
        <v>0.8</v>
      </c>
      <c r="J402" s="34">
        <f>IFERROR(I402/$K$402,0)</f>
        <v>0.25000000000000006</v>
      </c>
      <c r="K402" s="236">
        <f>SUM(I402:I409)</f>
        <v>3.1999999999999997</v>
      </c>
    </row>
    <row r="403" spans="1:11" ht="15.95" customHeight="1" x14ac:dyDescent="0.25">
      <c r="A403" s="53" t="s">
        <v>63</v>
      </c>
      <c r="B403" s="53" t="s">
        <v>65</v>
      </c>
      <c r="C403" s="53" t="s">
        <v>66</v>
      </c>
      <c r="D403" s="53"/>
      <c r="E403" s="53" t="str">
        <f t="shared" ref="E403:E416" si="45">H403</f>
        <v>02 - Administration /Gestion</v>
      </c>
      <c r="F403" s="234"/>
      <c r="G403" s="235"/>
      <c r="H403" s="35" t="s">
        <v>263</v>
      </c>
      <c r="I403" s="142">
        <v>0.2</v>
      </c>
      <c r="J403" s="36">
        <f>IFERROR(I403/$K$402,0)</f>
        <v>6.2500000000000014E-2</v>
      </c>
      <c r="K403" s="227"/>
    </row>
    <row r="404" spans="1:11" ht="15.95" customHeight="1" x14ac:dyDescent="0.25">
      <c r="A404" s="53" t="s">
        <v>63</v>
      </c>
      <c r="B404" s="53" t="s">
        <v>65</v>
      </c>
      <c r="C404" s="53" t="s">
        <v>66</v>
      </c>
      <c r="D404" s="53"/>
      <c r="E404" s="53" t="str">
        <f t="shared" si="45"/>
        <v>03 - Services généraux</v>
      </c>
      <c r="F404" s="234"/>
      <c r="G404" s="235"/>
      <c r="H404" s="35" t="s">
        <v>264</v>
      </c>
      <c r="I404" s="142">
        <v>0</v>
      </c>
      <c r="J404" s="36">
        <f t="shared" ref="J404:J407" si="46">IFERROR(I404/$K$402,0)</f>
        <v>0</v>
      </c>
      <c r="K404" s="227"/>
    </row>
    <row r="405" spans="1:11" ht="15.95" customHeight="1" x14ac:dyDescent="0.25">
      <c r="A405" s="53" t="s">
        <v>63</v>
      </c>
      <c r="B405" s="53" t="s">
        <v>65</v>
      </c>
      <c r="C405" s="53" t="s">
        <v>66</v>
      </c>
      <c r="D405" s="53"/>
      <c r="E405" s="53" t="str">
        <f t="shared" si="45"/>
        <v>04 - Socio-éducatif et Psychologie</v>
      </c>
      <c r="F405" s="234"/>
      <c r="G405" s="235"/>
      <c r="H405" s="95" t="s">
        <v>265</v>
      </c>
      <c r="I405" s="142">
        <v>1.8</v>
      </c>
      <c r="J405" s="36">
        <f t="shared" si="46"/>
        <v>0.56250000000000011</v>
      </c>
      <c r="K405" s="227"/>
    </row>
    <row r="406" spans="1:11" ht="15.95" customHeight="1" x14ac:dyDescent="0.25">
      <c r="A406" s="53" t="s">
        <v>63</v>
      </c>
      <c r="B406" s="53" t="s">
        <v>65</v>
      </c>
      <c r="C406" s="53" t="s">
        <v>66</v>
      </c>
      <c r="D406" s="53"/>
      <c r="E406" s="53" t="str">
        <f t="shared" si="45"/>
        <v>05 - Paramédical</v>
      </c>
      <c r="F406" s="234"/>
      <c r="G406" s="235"/>
      <c r="H406" s="95" t="s">
        <v>266</v>
      </c>
      <c r="I406" s="142">
        <v>0</v>
      </c>
      <c r="J406" s="36">
        <f>IFERROR(I406/$K$402,0)</f>
        <v>0</v>
      </c>
      <c r="K406" s="227"/>
    </row>
    <row r="407" spans="1:11" ht="15.95" customHeight="1" x14ac:dyDescent="0.25">
      <c r="A407" s="53" t="s">
        <v>63</v>
      </c>
      <c r="B407" s="53" t="s">
        <v>65</v>
      </c>
      <c r="C407" s="53" t="s">
        <v>66</v>
      </c>
      <c r="D407" s="53"/>
      <c r="E407" s="53" t="str">
        <f t="shared" si="45"/>
        <v>06 - Médical</v>
      </c>
      <c r="F407" s="234"/>
      <c r="G407" s="235"/>
      <c r="H407" s="95" t="s">
        <v>267</v>
      </c>
      <c r="I407" s="142">
        <v>0</v>
      </c>
      <c r="J407" s="36">
        <f t="shared" si="46"/>
        <v>0</v>
      </c>
      <c r="K407" s="227"/>
    </row>
    <row r="408" spans="1:11" ht="15.95" customHeight="1" x14ac:dyDescent="0.25">
      <c r="A408" s="53" t="s">
        <v>63</v>
      </c>
      <c r="B408" s="53" t="s">
        <v>65</v>
      </c>
      <c r="C408" s="53" t="s">
        <v>66</v>
      </c>
      <c r="D408" s="53"/>
      <c r="E408" s="53" t="str">
        <f t="shared" si="45"/>
        <v>07 - Education Nationale</v>
      </c>
      <c r="F408" s="234"/>
      <c r="G408" s="235"/>
      <c r="H408" s="95" t="s">
        <v>268</v>
      </c>
      <c r="I408" s="142">
        <v>0</v>
      </c>
      <c r="J408" s="36">
        <f>IFERROR(I408/$K$402,0)</f>
        <v>0</v>
      </c>
      <c r="K408" s="227"/>
    </row>
    <row r="409" spans="1:11" ht="15.95" customHeight="1" thickBot="1" x14ac:dyDescent="0.3">
      <c r="A409" s="53" t="s">
        <v>63</v>
      </c>
      <c r="B409" s="53" t="s">
        <v>65</v>
      </c>
      <c r="C409" s="53" t="s">
        <v>66</v>
      </c>
      <c r="D409" s="53"/>
      <c r="E409" s="53" t="str">
        <f>"08 - Autres / Précisez : " &amp; "|" &amp; H409</f>
        <v>08 - Autres / Précisez : |08 - Autres / Précisez : prestations externalisées</v>
      </c>
      <c r="F409" s="234"/>
      <c r="G409" s="235"/>
      <c r="H409" s="111" t="s">
        <v>380</v>
      </c>
      <c r="I409" s="142">
        <v>0.4</v>
      </c>
      <c r="J409" s="36">
        <f>IFERROR(I409/$K$402,0)</f>
        <v>0.12500000000000003</v>
      </c>
      <c r="K409" s="227"/>
    </row>
    <row r="410" spans="1:11" ht="15.95" customHeight="1" x14ac:dyDescent="0.25">
      <c r="A410" s="53" t="s">
        <v>63</v>
      </c>
      <c r="B410" s="53" t="s">
        <v>65</v>
      </c>
      <c r="C410" s="53" t="s">
        <v>67</v>
      </c>
      <c r="D410" s="53"/>
      <c r="E410" s="53" t="str">
        <f t="shared" si="45"/>
        <v>01 - Direction/Encadrement</v>
      </c>
      <c r="F410" s="229" t="s">
        <v>67</v>
      </c>
      <c r="G410" s="230"/>
      <c r="H410" s="94" t="s">
        <v>262</v>
      </c>
      <c r="I410" s="141">
        <v>0</v>
      </c>
      <c r="J410" s="34">
        <f>IFERROR(I410/$K$410,0)</f>
        <v>0</v>
      </c>
      <c r="K410" s="236">
        <f>SUM(I410:I417)</f>
        <v>0</v>
      </c>
    </row>
    <row r="411" spans="1:11" ht="15.95" customHeight="1" x14ac:dyDescent="0.25">
      <c r="A411" s="53" t="s">
        <v>63</v>
      </c>
      <c r="B411" s="53" t="s">
        <v>65</v>
      </c>
      <c r="C411" s="53" t="s">
        <v>67</v>
      </c>
      <c r="D411" s="53"/>
      <c r="E411" s="53" t="str">
        <f t="shared" si="45"/>
        <v>02 - Administration /Gestion</v>
      </c>
      <c r="F411" s="234"/>
      <c r="G411" s="235"/>
      <c r="H411" s="35" t="s">
        <v>263</v>
      </c>
      <c r="I411" s="142">
        <v>0</v>
      </c>
      <c r="J411" s="36">
        <f>IFERROR(I411/$K$410,0)</f>
        <v>0</v>
      </c>
      <c r="K411" s="227"/>
    </row>
    <row r="412" spans="1:11" ht="15.95" customHeight="1" x14ac:dyDescent="0.25">
      <c r="A412" s="53" t="s">
        <v>63</v>
      </c>
      <c r="B412" s="53" t="s">
        <v>65</v>
      </c>
      <c r="C412" s="53" t="s">
        <v>67</v>
      </c>
      <c r="D412" s="53"/>
      <c r="E412" s="53" t="str">
        <f t="shared" si="45"/>
        <v>03 - Services généraux</v>
      </c>
      <c r="F412" s="234"/>
      <c r="G412" s="235"/>
      <c r="H412" s="35" t="s">
        <v>264</v>
      </c>
      <c r="I412" s="142">
        <v>0</v>
      </c>
      <c r="J412" s="36">
        <f>IFERROR(I412/$K$410,0)</f>
        <v>0</v>
      </c>
      <c r="K412" s="227"/>
    </row>
    <row r="413" spans="1:11" ht="15.95" customHeight="1" x14ac:dyDescent="0.25">
      <c r="A413" s="53" t="s">
        <v>63</v>
      </c>
      <c r="B413" s="53" t="s">
        <v>65</v>
      </c>
      <c r="C413" s="53" t="s">
        <v>67</v>
      </c>
      <c r="D413" s="53"/>
      <c r="E413" s="53" t="str">
        <f t="shared" si="45"/>
        <v>04 - Socio-éducatif et Psychologie</v>
      </c>
      <c r="F413" s="234"/>
      <c r="G413" s="235"/>
      <c r="H413" s="95" t="s">
        <v>265</v>
      </c>
      <c r="I413" s="142">
        <v>0</v>
      </c>
      <c r="J413" s="36">
        <f>IFERROR(I413/$K$410,0)</f>
        <v>0</v>
      </c>
      <c r="K413" s="227"/>
    </row>
    <row r="414" spans="1:11" ht="15.95" customHeight="1" x14ac:dyDescent="0.25">
      <c r="A414" s="53" t="s">
        <v>63</v>
      </c>
      <c r="B414" s="53" t="s">
        <v>65</v>
      </c>
      <c r="C414" s="53" t="s">
        <v>67</v>
      </c>
      <c r="D414" s="53"/>
      <c r="E414" s="53" t="str">
        <f t="shared" si="45"/>
        <v>05 - Paramédical</v>
      </c>
      <c r="F414" s="234"/>
      <c r="G414" s="235"/>
      <c r="H414" s="95" t="s">
        <v>266</v>
      </c>
      <c r="I414" s="142">
        <v>0</v>
      </c>
      <c r="J414" s="36">
        <f t="shared" ref="J414:J416" si="47">IFERROR(I414/$K$410,0)</f>
        <v>0</v>
      </c>
      <c r="K414" s="227"/>
    </row>
    <row r="415" spans="1:11" ht="15.95" customHeight="1" x14ac:dyDescent="0.25">
      <c r="A415" s="53" t="s">
        <v>63</v>
      </c>
      <c r="B415" s="53" t="s">
        <v>65</v>
      </c>
      <c r="C415" s="53" t="s">
        <v>67</v>
      </c>
      <c r="D415" s="53"/>
      <c r="E415" s="53" t="str">
        <f t="shared" si="45"/>
        <v>06 - Médical</v>
      </c>
      <c r="F415" s="234"/>
      <c r="G415" s="235"/>
      <c r="H415" s="95" t="s">
        <v>267</v>
      </c>
      <c r="I415" s="142">
        <v>0</v>
      </c>
      <c r="J415" s="36">
        <f t="shared" si="47"/>
        <v>0</v>
      </c>
      <c r="K415" s="227"/>
    </row>
    <row r="416" spans="1:11" ht="15.95" customHeight="1" x14ac:dyDescent="0.25">
      <c r="A416" s="53" t="s">
        <v>63</v>
      </c>
      <c r="B416" s="53" t="s">
        <v>65</v>
      </c>
      <c r="C416" s="53" t="s">
        <v>67</v>
      </c>
      <c r="D416" s="53"/>
      <c r="E416" s="53" t="str">
        <f t="shared" si="45"/>
        <v>07 - Education Nationale</v>
      </c>
      <c r="F416" s="234"/>
      <c r="G416" s="235"/>
      <c r="H416" s="95" t="s">
        <v>268</v>
      </c>
      <c r="I416" s="143">
        <v>0</v>
      </c>
      <c r="J416" s="36">
        <f t="shared" si="47"/>
        <v>0</v>
      </c>
      <c r="K416" s="227"/>
    </row>
    <row r="417" spans="1:11" ht="15.95" customHeight="1" thickBot="1" x14ac:dyDescent="0.3">
      <c r="A417" s="53" t="s">
        <v>63</v>
      </c>
      <c r="B417" s="53" t="s">
        <v>65</v>
      </c>
      <c r="C417" s="53" t="s">
        <v>67</v>
      </c>
      <c r="D417" s="53"/>
      <c r="E417" s="53" t="str">
        <f>"08 - Autres / Précisez : " &amp; "|" &amp; H417</f>
        <v>08 - Autres / Précisez : |08 - Autres / Précisez :</v>
      </c>
      <c r="F417" s="261"/>
      <c r="G417" s="262"/>
      <c r="H417" s="112" t="s">
        <v>332</v>
      </c>
      <c r="I417" s="140">
        <v>0</v>
      </c>
      <c r="J417" s="105">
        <f>IFERROR(I417/$K$410,0)</f>
        <v>0</v>
      </c>
      <c r="K417" s="263"/>
    </row>
    <row r="418" spans="1:11" ht="15.95" customHeight="1" x14ac:dyDescent="0.25">
      <c r="A418" s="30" t="s">
        <v>71</v>
      </c>
      <c r="B418" s="30" t="s">
        <v>71</v>
      </c>
      <c r="C418" s="30" t="s">
        <v>71</v>
      </c>
      <c r="D418" s="30" t="s">
        <v>71</v>
      </c>
      <c r="E418" s="30" t="s">
        <v>71</v>
      </c>
      <c r="F418" s="27"/>
      <c r="G418" s="16"/>
      <c r="H418" s="28"/>
      <c r="I418" s="28"/>
      <c r="J418" s="96"/>
      <c r="K418" s="117"/>
    </row>
    <row r="419" spans="1:11" ht="49.9" customHeight="1" thickBot="1" x14ac:dyDescent="0.3">
      <c r="A419" s="30" t="s">
        <v>63</v>
      </c>
      <c r="B419" s="30" t="s">
        <v>65</v>
      </c>
      <c r="C419" s="30" t="s">
        <v>65</v>
      </c>
      <c r="D419" s="30" t="s">
        <v>65</v>
      </c>
      <c r="E419" s="30" t="s">
        <v>17</v>
      </c>
      <c r="F419" s="216" t="s">
        <v>17</v>
      </c>
      <c r="G419" s="217"/>
      <c r="H419" s="217"/>
      <c r="I419" s="218" t="s">
        <v>399</v>
      </c>
      <c r="J419" s="218"/>
      <c r="K419" s="219"/>
    </row>
    <row r="420" spans="1:11" ht="15.95" customHeight="1" thickBot="1" x14ac:dyDescent="0.3">
      <c r="A420" s="30" t="s">
        <v>71</v>
      </c>
      <c r="B420" s="30" t="s">
        <v>71</v>
      </c>
      <c r="C420" s="30" t="s">
        <v>71</v>
      </c>
      <c r="D420" s="30" t="s">
        <v>71</v>
      </c>
      <c r="E420" s="30" t="s">
        <v>71</v>
      </c>
    </row>
    <row r="421" spans="1:11" ht="15.95" customHeight="1" thickBot="1" x14ac:dyDescent="0.3">
      <c r="A421" s="30" t="s">
        <v>71</v>
      </c>
      <c r="B421" s="30" t="s">
        <v>71</v>
      </c>
      <c r="C421" s="30" t="s">
        <v>71</v>
      </c>
      <c r="D421" s="30" t="s">
        <v>71</v>
      </c>
      <c r="E421" s="30" t="s">
        <v>71</v>
      </c>
      <c r="F421" s="231" t="s">
        <v>68</v>
      </c>
      <c r="G421" s="232"/>
      <c r="H421" s="232"/>
      <c r="I421" s="232"/>
      <c r="J421" s="232"/>
      <c r="K421" s="233"/>
    </row>
    <row r="422" spans="1:11" ht="15.95" customHeight="1" x14ac:dyDescent="0.25">
      <c r="A422" s="30" t="s">
        <v>63</v>
      </c>
      <c r="B422" s="30" t="s">
        <v>68</v>
      </c>
      <c r="C422" s="30" t="s">
        <v>69</v>
      </c>
      <c r="D422" s="30" t="s">
        <v>69</v>
      </c>
      <c r="E422" s="30" t="str">
        <f>H422</f>
        <v>Nb de ETP/Nb de personnes accompagnées (file active)</v>
      </c>
      <c r="F422" s="229" t="s">
        <v>69</v>
      </c>
      <c r="G422" s="230"/>
      <c r="H422" s="97" t="s">
        <v>69</v>
      </c>
      <c r="I422" s="144">
        <f>IF(I6=0,0,(K402+K410)/(I6))</f>
        <v>9.1428571428571415E-2</v>
      </c>
      <c r="J422" s="98"/>
      <c r="K422" s="116"/>
    </row>
    <row r="423" spans="1:11" ht="15.95" customHeight="1" x14ac:dyDescent="0.25">
      <c r="A423" s="30" t="s">
        <v>71</v>
      </c>
      <c r="B423" s="30" t="s">
        <v>71</v>
      </c>
      <c r="C423" s="30" t="s">
        <v>71</v>
      </c>
      <c r="D423" s="30" t="s">
        <v>71</v>
      </c>
      <c r="E423" s="30" t="s">
        <v>71</v>
      </c>
      <c r="F423" s="54"/>
      <c r="G423" s="55"/>
      <c r="H423" s="56"/>
      <c r="I423" s="56"/>
      <c r="J423" s="99"/>
      <c r="K423" s="100"/>
    </row>
    <row r="424" spans="1:11" ht="54.95" customHeight="1" thickBot="1" x14ac:dyDescent="0.3">
      <c r="A424" s="30" t="s">
        <v>63</v>
      </c>
      <c r="B424" s="30" t="s">
        <v>68</v>
      </c>
      <c r="C424" s="30" t="s">
        <v>68</v>
      </c>
      <c r="D424" s="30" t="s">
        <v>68</v>
      </c>
      <c r="E424" s="30" t="s">
        <v>17</v>
      </c>
      <c r="F424" s="216" t="s">
        <v>17</v>
      </c>
      <c r="G424" s="217"/>
      <c r="H424" s="217"/>
      <c r="I424" s="218"/>
      <c r="J424" s="218"/>
      <c r="K424" s="219"/>
    </row>
  </sheetData>
  <sheetProtection algorithmName="SHA-512" hashValue="yGXsMT48bUmVYnDZDmluS4sKSlfp0Bs++QN4qaywUKEpL1UaAL5V3l0G91EBioUV6VXk+GJJeT1dG97WLEqszA==" saltValue="vwQ0OH+JhsITCiRaZlqt+w==" spinCount="100000" sheet="1" selectLockedCells="1"/>
  <mergeCells count="142">
    <mergeCell ref="F421:K421"/>
    <mergeCell ref="K54:K67"/>
    <mergeCell ref="K68:K83"/>
    <mergeCell ref="K84:K91"/>
    <mergeCell ref="F92:G101"/>
    <mergeCell ref="F424:H424"/>
    <mergeCell ref="I424:K424"/>
    <mergeCell ref="F399:H399"/>
    <mergeCell ref="I399:K399"/>
    <mergeCell ref="I391:K391"/>
    <mergeCell ref="F127:K127"/>
    <mergeCell ref="F105:K105"/>
    <mergeCell ref="F106:G106"/>
    <mergeCell ref="K112:K116"/>
    <mergeCell ref="F117:G123"/>
    <mergeCell ref="K117:K123"/>
    <mergeCell ref="K136:K154"/>
    <mergeCell ref="F188:K188"/>
    <mergeCell ref="F189:G193"/>
    <mergeCell ref="K189:K193"/>
    <mergeCell ref="F390:K390"/>
    <mergeCell ref="F391:G391"/>
    <mergeCell ref="F394:K394"/>
    <mergeCell ref="F396:K396"/>
    <mergeCell ref="G378:G386"/>
    <mergeCell ref="G315:G319"/>
    <mergeCell ref="F173:K173"/>
    <mergeCell ref="F168:H168"/>
    <mergeCell ref="K253:K259"/>
    <mergeCell ref="F261:H261"/>
    <mergeCell ref="I195:K195"/>
    <mergeCell ref="G349:G357"/>
    <mergeCell ref="F358:F386"/>
    <mergeCell ref="G358:G372"/>
    <mergeCell ref="K358:K386"/>
    <mergeCell ref="F252:G259"/>
    <mergeCell ref="I261:K261"/>
    <mergeCell ref="F263:G268"/>
    <mergeCell ref="K263:K268"/>
    <mergeCell ref="F270:H270"/>
    <mergeCell ref="I270:K270"/>
    <mergeCell ref="K178:K184"/>
    <mergeCell ref="F174:G177"/>
    <mergeCell ref="I186:K186"/>
    <mergeCell ref="F201:H201"/>
    <mergeCell ref="I168:K168"/>
    <mergeCell ref="F198:G199"/>
    <mergeCell ref="K220:K243"/>
    <mergeCell ref="F329:F357"/>
    <mergeCell ref="G329:G343"/>
    <mergeCell ref="K329:K357"/>
    <mergeCell ref="G344:G348"/>
    <mergeCell ref="G373:G377"/>
    <mergeCell ref="F251:H251"/>
    <mergeCell ref="I251:K251"/>
    <mergeCell ref="K245:K249"/>
    <mergeCell ref="F171:K171"/>
    <mergeCell ref="F178:G184"/>
    <mergeCell ref="F218:H218"/>
    <mergeCell ref="I218:K218"/>
    <mergeCell ref="F203:K203"/>
    <mergeCell ref="F205:G216"/>
    <mergeCell ref="I201:K201"/>
    <mergeCell ref="F195:H195"/>
    <mergeCell ref="K205:K216"/>
    <mergeCell ref="F197:G197"/>
    <mergeCell ref="I197:K197"/>
    <mergeCell ref="F219:G249"/>
    <mergeCell ref="F186:H186"/>
    <mergeCell ref="F293:H293"/>
    <mergeCell ref="I293:K293"/>
    <mergeCell ref="F159:G166"/>
    <mergeCell ref="F158:K158"/>
    <mergeCell ref="K159:K166"/>
    <mergeCell ref="F125:H125"/>
    <mergeCell ref="I125:K125"/>
    <mergeCell ref="F156:H156"/>
    <mergeCell ref="I156:K156"/>
    <mergeCell ref="I103:K103"/>
    <mergeCell ref="K174:K177"/>
    <mergeCell ref="F103:H103"/>
    <mergeCell ref="F107:G107"/>
    <mergeCell ref="F112:G116"/>
    <mergeCell ref="F128:G129"/>
    <mergeCell ref="F130:G131"/>
    <mergeCell ref="K128:K129"/>
    <mergeCell ref="K130:K131"/>
    <mergeCell ref="F136:G154"/>
    <mergeCell ref="F5:K5"/>
    <mergeCell ref="F6:G6"/>
    <mergeCell ref="F10:K10"/>
    <mergeCell ref="F12:G23"/>
    <mergeCell ref="F25:H25"/>
    <mergeCell ref="I25:K25"/>
    <mergeCell ref="F51:H51"/>
    <mergeCell ref="I51:K51"/>
    <mergeCell ref="F8:H8"/>
    <mergeCell ref="I8:K8"/>
    <mergeCell ref="K12:K23"/>
    <mergeCell ref="K28:K49"/>
    <mergeCell ref="F28:G49"/>
    <mergeCell ref="F27:H27"/>
    <mergeCell ref="I27:K27"/>
    <mergeCell ref="I11:K11"/>
    <mergeCell ref="F422:G422"/>
    <mergeCell ref="F401:K401"/>
    <mergeCell ref="F402:G409"/>
    <mergeCell ref="K402:K409"/>
    <mergeCell ref="F272:K272"/>
    <mergeCell ref="F278:H278"/>
    <mergeCell ref="I278:K278"/>
    <mergeCell ref="F274:H274"/>
    <mergeCell ref="I274:K274"/>
    <mergeCell ref="F388:H388"/>
    <mergeCell ref="I388:K388"/>
    <mergeCell ref="F419:H419"/>
    <mergeCell ref="I419:K419"/>
    <mergeCell ref="F276:K276"/>
    <mergeCell ref="F297:K297"/>
    <mergeCell ref="F282:G291"/>
    <mergeCell ref="F300:F328"/>
    <mergeCell ref="K300:K328"/>
    <mergeCell ref="G320:G328"/>
    <mergeCell ref="F280:K280"/>
    <mergeCell ref="F299:H299"/>
    <mergeCell ref="F410:G417"/>
    <mergeCell ref="K410:K417"/>
    <mergeCell ref="G300:G314"/>
    <mergeCell ref="F53:H53"/>
    <mergeCell ref="I53:K53"/>
    <mergeCell ref="F111:H111"/>
    <mergeCell ref="I111:K111"/>
    <mergeCell ref="F135:H135"/>
    <mergeCell ref="I135:K135"/>
    <mergeCell ref="F109:H109"/>
    <mergeCell ref="I109:K109"/>
    <mergeCell ref="F133:H133"/>
    <mergeCell ref="I133:K133"/>
    <mergeCell ref="F54:G67"/>
    <mergeCell ref="F68:G83"/>
    <mergeCell ref="F84:G91"/>
    <mergeCell ref="K92:K101"/>
  </mergeCells>
  <phoneticPr fontId="19" type="noConversion"/>
  <dataValidations count="4">
    <dataValidation type="decimal" allowBlank="1" showInputMessage="1" showErrorMessage="1" sqref="I402:I417 I269 I136:I154 I198:I199 I189:I193 I54:I101 I128:I131 I112:I123 I12:I23 I300:I386 I6 I106:I107 I205:I216 I159:I166 I260 I28:I49 I174:I184 I220:I243 I245:I250" xr:uid="{B6FBFDF6-E638-4AA4-B67F-768BE32E555F}">
      <formula1>0</formula1>
      <formula2>1000000</formula2>
    </dataValidation>
    <dataValidation type="custom" allowBlank="1" sqref="F54:G67" xr:uid="{C36EBCA6-D29C-4719-84A7-D230FF4F431A}">
      <formula1>"rappel "</formula1>
    </dataValidation>
    <dataValidation allowBlank="1" sqref="I388:K388" xr:uid="{938E4063-31FC-46CE-9224-E56CBCA5B85D}"/>
    <dataValidation type="decimal" allowBlank="1" sqref="I422" xr:uid="{C1F9C5AF-6863-4F49-AAE7-85126A9FCA1D}">
      <formula1>0</formula1>
      <formula2>1000000</formula2>
    </dataValidation>
  </dataValidations>
  <pageMargins left="0.7" right="0.7" top="0.75" bottom="0.75" header="0.3" footer="0.3"/>
  <pageSetup paperSize="9" orientation="portrait" horizontalDpi="360" verticalDpi="360" r:id="rId1"/>
  <ignoredErrors>
    <ignoredError sqref="I209 I205 K113:K116 K118:K123 K68 K84 K92 K54"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41EE-641E-4710-B1A7-1650A41DDB29}">
  <sheetPr codeName="Feuil5">
    <tabColor theme="8" tint="0.39997558519241921"/>
  </sheetPr>
  <dimension ref="A1"/>
  <sheetViews>
    <sheetView showGridLines="0" workbookViewId="0">
      <selection activeCell="A2" sqref="A2:W50"/>
    </sheetView>
  </sheetViews>
  <sheetFormatPr baseColWidth="10" defaultColWidth="10.85546875" defaultRowHeight="15" x14ac:dyDescent="0.25"/>
  <cols>
    <col min="1" max="16384" width="10.85546875" style="5"/>
  </cols>
  <sheetData/>
  <sheetProtection algorithmName="SHA-512" hashValue="r0nTMMscubd92HJce1eDZXocgowu7+jFf1JUjaHn7sX4kVJIb51mkdj78O4OZuKVpY/pS6D9MTdoUDUcUPSiSg==" saltValue="GdKa9LwkcBLP/qpurDoDW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EA7EE-5803-4FF6-9C8F-805BB3CFF794}">
  <sheetPr>
    <tabColor theme="8" tint="0.39997558519241921"/>
  </sheetPr>
  <dimension ref="A1:B6"/>
  <sheetViews>
    <sheetView workbookViewId="0">
      <selection sqref="A1:B6"/>
    </sheetView>
  </sheetViews>
  <sheetFormatPr baseColWidth="10" defaultRowHeight="15" x14ac:dyDescent="0.25"/>
  <cols>
    <col min="1" max="1" width="23.140625" customWidth="1"/>
  </cols>
  <sheetData>
    <row r="1" spans="1:2" x14ac:dyDescent="0.25">
      <c r="A1" s="186" t="s">
        <v>342</v>
      </c>
      <c r="B1" s="5"/>
    </row>
    <row r="2" spans="1:2" x14ac:dyDescent="0.25">
      <c r="A2" s="186" t="s">
        <v>346</v>
      </c>
      <c r="B2" s="5"/>
    </row>
    <row r="3" spans="1:2" x14ac:dyDescent="0.25">
      <c r="A3" s="186" t="s">
        <v>345</v>
      </c>
      <c r="B3" s="5"/>
    </row>
    <row r="4" spans="1:2" x14ac:dyDescent="0.25">
      <c r="A4" s="186" t="s">
        <v>343</v>
      </c>
      <c r="B4" s="5"/>
    </row>
    <row r="5" spans="1:2" x14ac:dyDescent="0.25">
      <c r="A5" s="186" t="s">
        <v>344</v>
      </c>
      <c r="B5" s="5"/>
    </row>
    <row r="6" spans="1:2" x14ac:dyDescent="0.25">
      <c r="A6" s="5"/>
      <c r="B6"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K s D A A B Q S w M E F A A C A A g A L k 5 n V M h R U S 2 k A A A A 9 g A A A B I A H A B D b 2 5 m a W c v U G F j a 2 F n Z S 5 4 b W w g o h g A K K A U A A A A A A A A A A A A A A A A A A A A A A A A A A A A h Y 8 x D o I w G I W v Q r r T l r o Y 8 l M G E y d J j C b G t S k F G q G Y t l j u 5 u C R v I I Y R d 0 c 3 / e + 4 b 3 7 9 Q b 5 2 L X R R V m n e 5 O h B F M U K S P 7 U p s 6 Q 4 O v 4 i X K O W y F P I l a R Z N s X D q 6 M k O N 9 + e U k B A C D g v c 2 5 o w S h N y L D Z 7 2 a h O o I + s / 8 u x N s 4 L I x X i c H i N 4 Q w n l G F G p 0 1 A Z g i F N l + B T d 2 z / Y G w G l o / W M U r G 6 9 3 Q O Y I 5 P 2 B P w B Q S w M E F A A C A A g A L k 5 n 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5 O Z 1 T x Q g O y p Q A A A N o A A A A T A B w A R m 9 y b X V s Y X M v U 2 V j d G l v b j E u b S C i G A A o o B Q A A A A A A A A A A A A A A A A A A A A A A A A A A A B t j b 0 K g z A U h X c h 7 x D S x Y I I z u I U u n Z R 6 C A O U a 8 0 m O S W / I B F f K A + R 1 + s s d K t d z l w + M 5 3 H Q x e o q H 1 k U V J E p K 4 u 7 A w 0 k b 0 C k Q o a E U V e J L Q e D U G O 0 B s L s s A K u f B W j D + h n b u E e f 0 v L Z X o a F i v y 3 r t p a j 8 R H q s k N x Y s 3 z A V T j K C f 5 f r E o + 9 J 5 Y 4 V x E 1 r N U Q V t d s q l x 8 N s X R m X E W I Z 9 f v a w + K 3 7 U w S a f 5 b y w 9 Q S w E C L Q A U A A I A C A A u T m d U y F F R L a Q A A A D 2 A A A A E g A A A A A A A A A A A A A A A A A A A A A A Q 2 9 u Z m l n L 1 B h Y 2 t h Z 2 U u e G 1 s U E s B A i 0 A F A A C A A g A L k 5 n V A / K 6 a u k A A A A 6 Q A A A B M A A A A A A A A A A A A A A A A A 8 A A A A F t D b 2 5 0 Z W 5 0 X 1 R 5 c G V z X S 5 4 b W x Q S w E C L Q A U A A I A C A A u T m d U 8 U I D s q U A A A D a A A A A E w A A A A A A A A A A A A A A A A D h A Q A A R m 9 y b X V s Y X M v U 2 V j d G l v b j E u b V B L B Q Y A A A A A A w A D A M I A A A D T 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M B w A A A A A A A K o 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V h d 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i 0 w M y 0 w N 1 Q w O D o z N j o y M C 4 1 O T c 3 M z I 4 W i I g L z 4 8 R W 5 0 c n k g V H l w Z T 0 i R m l s b E N v b H V t b l R 5 c G V z I i B W Y W x 1 Z T 0 i c 0 J n P T 0 i I C 8 + P E V u d H J 5 I F R 5 c G U 9 I k Z p b G x D b 2 x 1 b W 5 O Y W 1 l c y I g V m F s d W U 9 I n N b J n F 1 b 3 Q 7 Q 2 l i b 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W F 1 M S 9 B d X R v U m V t b 3 Z l Z E N v b H V t b n M x L n t D a W J s Z S w w f S Z x d W 9 0 O 1 0 s J n F 1 b 3 Q 7 Q 2 9 s d W 1 u Q 2 9 1 b n Q m c X V v d D s 6 M S w m c X V v d D t L Z X l D b 2 x 1 b W 5 O Y W 1 l c y Z x d W 9 0 O z p b X S w m c X V v d D t D b 2 x 1 b W 5 J Z G V u d G l 0 a W V z J n F 1 b 3 Q 7 O l s m c X V v d D t T Z W N 0 a W 9 u M S 9 U Y W J s Z W F 1 M S 9 B d X R v U m V t b 3 Z l Z E N v b H V t b n M x L n t D a W J s Z S w w f S Z x d W 9 0 O 1 0 s J n F 1 b 3 Q 7 U m V s Y X R p b 2 5 z a G l w S W 5 m b y Z x d W 9 0 O z p b X X 0 i I C 8 + P C 9 T d G F i b G V F b n R y a W V z P j w v S X R l b T 4 8 S X R l b T 4 8 S X R l b U x v Y 2 F 0 a W 9 u P j x J d G V t V H l w Z T 5 G b 3 J t d W x h P C 9 J d G V t V H l w Z T 4 8 S X R l b V B h d G g + U 2 V j d G l v b j E v V G F i b G V h d T E v U 2 9 1 c m N l P C 9 J d G V t U G F 0 a D 4 8 L 0 l 0 Z W 1 M b 2 N h d G l v b j 4 8 U 3 R h Y m x l R W 5 0 c m l l c y A v P j w v S X R l b T 4 8 S X R l b T 4 8 S X R l b U x v Y 2 F 0 a W 9 u P j x J d G V t V H l w Z T 5 G b 3 J t d W x h P C 9 J d G V t V H l w Z T 4 8 S X R l b V B h d G g + U 2 V j d G l v b j E v V G F i b G V h d T E v V H l w Z S U y M G 1 v Z G l m a S V D M y V B O T w v S X R l b V B h d G g + P C 9 J d G V t T G 9 j Y X R p b 2 4 + P F N 0 Y W J s Z U V u d H J p Z X M g L z 4 8 L 0 l 0 Z W 0 + P C 9 J d G V t c z 4 8 L 0 x v Y 2 F s U G F j a 2 F n Z U 1 l d G F k Y X R h R m l s Z T 4 W A A A A U E s F B g A A A A A A A A A A A A A A A A A A A A A A A C Y B A A A B A A A A 0 I y d 3 w E V 0 R G M e g D A T 8 K X 6 w E A A A B c G + M 3 d d 2 M S 5 G 3 N H L g v y e p A A A A A A I A A A A A A B B m A A A A A Q A A I A A A A G O M A l X O Y 6 7 / P 8 x i a e P S f 1 u m 8 p e R F u X V R N / H 2 G z 1 G 2 N n A A A A A A 6 A A A A A A g A A I A A A A L B i H G B 7 d c H 5 9 H l n A 2 S S p L A B s b b m E V w 7 i R x / n 3 v I i 8 f H U A A A A B f u J B a D 1 2 6 Q Q U A f N / 6 N v l h i U G p v 8 w o O 7 L Y O j a y + V K J O X y k M a f r T L 0 1 x S 4 8 + R n X Q O 0 I B i E Y X F b j N w 2 y h 9 2 C d U v s V a B C r B 5 q r A K q p g k 3 4 F R r h Q A A A A I D C N c C k S n B 5 a N 3 N 2 m M 7 Q E C 8 c Q 8 k 8 v P z F E j 6 V 7 O A E e j x 6 Z g j A T 9 4 M x f y P D w + X I L n N n a w u v T z Z 5 D + + H k Z P X 9 8 S I g = < / D a t a M a s h u p > 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644C8C45-79DD-447B-86DC-37E14EB217DD}">
  <ds:schemaRefs>
    <ds:schemaRef ds:uri="http://schemas.microsoft.com/DataMashup"/>
  </ds:schemaRefs>
</ds:datastoreItem>
</file>

<file path=customXml/itemProps2.xml><?xml version="1.0" encoding="utf-8"?>
<ds:datastoreItem xmlns:ds="http://schemas.openxmlformats.org/officeDocument/2006/customXml" ds:itemID="{CCEDDE37-180C-48B7-9B73-273E74A6CC6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Renseignements</vt:lpstr>
      <vt:lpstr>Rapport d'activité</vt:lpstr>
      <vt:lpstr>Rapport d'activité 4.1</vt:lpstr>
      <vt:lpstr>Liste 2.7</vt:lpstr>
      <vt:lpstr>'Rapport d''activité'!OLE_LINK6</vt:lpstr>
      <vt:lpstr>'Rapport d''activité'!OLE_LINK8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ROUCHER</dc:creator>
  <cp:lastModifiedBy>Claire JENOT</cp:lastModifiedBy>
  <cp:lastPrinted>2022-04-08T16:13:09Z</cp:lastPrinted>
  <dcterms:created xsi:type="dcterms:W3CDTF">2019-04-05T07:44:37Z</dcterms:created>
  <dcterms:modified xsi:type="dcterms:W3CDTF">2022-04-14T15:15:56Z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546789-9390-47a6-8a2d-6bda7d015bfd_Enabled">
    <vt:lpwstr>true</vt:lpwstr>
  </property>
  <property fmtid="{D5CDD505-2E9C-101B-9397-08002B2CF9AE}" pid="3" name="MSIP_Label_f0546789-9390-47a6-8a2d-6bda7d015bfd_SetDate">
    <vt:lpwstr>2022-02-21T17:21:00Z</vt:lpwstr>
  </property>
  <property fmtid="{D5CDD505-2E9C-101B-9397-08002B2CF9AE}" pid="4" name="MSIP_Label_f0546789-9390-47a6-8a2d-6bda7d015bfd_Method">
    <vt:lpwstr>Privileged</vt:lpwstr>
  </property>
  <property fmtid="{D5CDD505-2E9C-101B-9397-08002B2CF9AE}" pid="5" name="MSIP_Label_f0546789-9390-47a6-8a2d-6bda7d015bfd_Name">
    <vt:lpwstr>Public</vt:lpwstr>
  </property>
  <property fmtid="{D5CDD505-2E9C-101B-9397-08002B2CF9AE}" pid="6" name="MSIP_Label_f0546789-9390-47a6-8a2d-6bda7d015bfd_SiteId">
    <vt:lpwstr>8eba7028-a430-44eb-9bb0-a7332ce74bb4</vt:lpwstr>
  </property>
  <property fmtid="{D5CDD505-2E9C-101B-9397-08002B2CF9AE}" pid="7" name="MSIP_Label_f0546789-9390-47a6-8a2d-6bda7d015bfd_ActionId">
    <vt:lpwstr>b6acb9a9-b706-48af-9594-9e4f853dceba</vt:lpwstr>
  </property>
  <property fmtid="{D5CDD505-2E9C-101B-9397-08002B2CF9AE}" pid="8" name="MSIP_Label_f0546789-9390-47a6-8a2d-6bda7d015bfd_ContentBits">
    <vt:lpwstr>0</vt:lpwstr>
  </property>
</Properties>
</file>